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42" documentId="11_5248226D69BC58B086064411385AB24B4E884FE6" xr6:coauthVersionLast="47" xr6:coauthVersionMax="47" xr10:uidLastSave="{795DA8C1-EA5C-4977-A60B-ACADB78B37F1}"/>
  <bookViews>
    <workbookView xWindow="28680" yWindow="-120" windowWidth="29040" windowHeight="15720" tabRatio="500" firstSheet="1" activeTab="1" xr2:uid="{00000000-000D-0000-FFFF-FFFF00000000}"/>
  </bookViews>
  <sheets>
    <sheet name="102" sheetId="1" state="hidden" r:id="rId1"/>
    <sheet name="B28 - PJ455" sheetId="2" r:id="rId2"/>
    <sheet name="722 - PB720" sheetId="3" state="hidden" r:id="rId3"/>
    <sheet name="722 - PB1186" sheetId="4" state="hidden" r:id="rId4"/>
    <sheet name="Hoja1" sheetId="6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'B28 - PJ455'!$A$1:$K$9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6" l="1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M26" i="4"/>
  <c r="M25" i="4"/>
  <c r="M24" i="4"/>
  <c r="M23" i="4"/>
  <c r="P22" i="4"/>
  <c r="O22" i="4"/>
  <c r="N22" i="4"/>
  <c r="M22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P5" i="4"/>
  <c r="O5" i="4"/>
  <c r="N26" i="4" s="1"/>
  <c r="N5" i="4"/>
  <c r="J5" i="4"/>
  <c r="I5" i="4"/>
  <c r="P4" i="4"/>
  <c r="O4" i="4"/>
  <c r="N4" i="4"/>
  <c r="V4" i="4" s="1"/>
  <c r="J4" i="4"/>
  <c r="I4" i="4"/>
  <c r="P3" i="4"/>
  <c r="O3" i="4"/>
  <c r="N3" i="4"/>
  <c r="V3" i="4" s="1"/>
  <c r="J3" i="4"/>
  <c r="I3" i="4"/>
  <c r="N2" i="4"/>
  <c r="V2" i="4" s="1"/>
  <c r="J2" i="4"/>
  <c r="I2" i="4"/>
  <c r="O2" i="4" s="1"/>
  <c r="M26" i="3"/>
  <c r="M25" i="3"/>
  <c r="M24" i="3"/>
  <c r="M23" i="3"/>
  <c r="P22" i="3"/>
  <c r="O22" i="3"/>
  <c r="N22" i="3"/>
  <c r="M22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P5" i="3"/>
  <c r="O5" i="3"/>
  <c r="N26" i="3" s="1"/>
  <c r="N5" i="3"/>
  <c r="J5" i="3"/>
  <c r="I5" i="3"/>
  <c r="P4" i="3"/>
  <c r="O4" i="3"/>
  <c r="N4" i="3"/>
  <c r="V4" i="3" s="1"/>
  <c r="J4" i="3"/>
  <c r="I4" i="3"/>
  <c r="P3" i="3"/>
  <c r="O3" i="3"/>
  <c r="N3" i="3"/>
  <c r="V3" i="3" s="1"/>
  <c r="J3" i="3"/>
  <c r="I3" i="3"/>
  <c r="N2" i="3"/>
  <c r="V2" i="3" s="1"/>
  <c r="J2" i="3"/>
  <c r="I2" i="3"/>
  <c r="O2" i="3" s="1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N11" i="2" s="1"/>
  <c r="J16" i="2"/>
  <c r="O10" i="2" s="1"/>
  <c r="I16" i="2"/>
  <c r="N10" i="2" s="1"/>
  <c r="J15" i="2"/>
  <c r="O9" i="2" s="1"/>
  <c r="I15" i="2"/>
  <c r="N9" i="2" s="1"/>
  <c r="J14" i="2"/>
  <c r="I14" i="2"/>
  <c r="J13" i="2"/>
  <c r="I13" i="2"/>
  <c r="J12" i="2"/>
  <c r="I12" i="2"/>
  <c r="J11" i="2"/>
  <c r="I11" i="2"/>
  <c r="J10" i="2"/>
  <c r="O6" i="2" s="1"/>
  <c r="I10" i="2"/>
  <c r="N6" i="2" s="1"/>
  <c r="J9" i="2"/>
  <c r="O5" i="2" s="1"/>
  <c r="I9" i="2"/>
  <c r="N5" i="2" s="1"/>
  <c r="J8" i="2"/>
  <c r="I8" i="2"/>
  <c r="J7" i="2"/>
  <c r="I7" i="2"/>
  <c r="J6" i="2"/>
  <c r="I6" i="2"/>
  <c r="J5" i="2"/>
  <c r="I5" i="2"/>
  <c r="J4" i="2"/>
  <c r="I4" i="2"/>
  <c r="J3" i="2"/>
  <c r="I3" i="2"/>
  <c r="J2" i="2"/>
  <c r="I2" i="2"/>
  <c r="N26" i="1"/>
  <c r="N25" i="1"/>
  <c r="N24" i="1"/>
  <c r="N23" i="1"/>
  <c r="Q22" i="1"/>
  <c r="P22" i="1"/>
  <c r="O22" i="1"/>
  <c r="N22" i="1"/>
  <c r="K9" i="1"/>
  <c r="J9" i="1"/>
  <c r="K8" i="1"/>
  <c r="J8" i="1"/>
  <c r="K7" i="1"/>
  <c r="J7" i="1"/>
  <c r="K6" i="1"/>
  <c r="J6" i="1"/>
  <c r="Q5" i="1"/>
  <c r="P5" i="1"/>
  <c r="O26" i="1" s="1"/>
  <c r="O5" i="1"/>
  <c r="K5" i="1"/>
  <c r="J5" i="1"/>
  <c r="Q4" i="1"/>
  <c r="P4" i="1"/>
  <c r="O4" i="1"/>
  <c r="W4" i="1" s="1"/>
  <c r="K4" i="1"/>
  <c r="J4" i="1"/>
  <c r="Q3" i="1"/>
  <c r="P3" i="1"/>
  <c r="O3" i="1"/>
  <c r="W3" i="1" s="1"/>
  <c r="K3" i="1"/>
  <c r="J3" i="1"/>
  <c r="O2" i="1"/>
  <c r="W2" i="1" s="1"/>
  <c r="K2" i="1"/>
  <c r="J2" i="1"/>
  <c r="P2" i="1" s="1"/>
  <c r="O11" i="2" l="1"/>
  <c r="O8" i="2"/>
  <c r="N8" i="2"/>
  <c r="R8" i="2" s="1"/>
  <c r="O14" i="2"/>
  <c r="O12" i="2"/>
  <c r="V11" i="2" s="1"/>
  <c r="N3" i="2"/>
  <c r="U2" i="2" s="1"/>
  <c r="N4" i="2"/>
  <c r="O4" i="2"/>
  <c r="N12" i="2"/>
  <c r="N13" i="2"/>
  <c r="O13" i="2"/>
  <c r="V13" i="2" s="1"/>
  <c r="O3" i="2"/>
  <c r="N14" i="2"/>
  <c r="N7" i="2"/>
  <c r="O7" i="2"/>
  <c r="N2" i="2"/>
  <c r="O23" i="1"/>
  <c r="X2" i="1"/>
  <c r="Q2" i="1"/>
  <c r="L2" i="1"/>
  <c r="L3" i="1"/>
  <c r="O24" i="1"/>
  <c r="X3" i="1"/>
  <c r="P24" i="1"/>
  <c r="Y3" i="1"/>
  <c r="AB3" i="1" s="1"/>
  <c r="T3" i="1"/>
  <c r="Q24" i="1" s="1"/>
  <c r="L4" i="1"/>
  <c r="O25" i="1"/>
  <c r="X4" i="1"/>
  <c r="P25" i="1"/>
  <c r="Y4" i="1"/>
  <c r="AB4" i="1" s="1"/>
  <c r="T4" i="1"/>
  <c r="Q25" i="1" s="1"/>
  <c r="L5" i="1"/>
  <c r="P26" i="1"/>
  <c r="T5" i="1"/>
  <c r="Q26" i="1" s="1"/>
  <c r="L6" i="1"/>
  <c r="L7" i="1"/>
  <c r="L8" i="1"/>
  <c r="L9" i="1"/>
  <c r="O2" i="2"/>
  <c r="K2" i="2"/>
  <c r="K3" i="2"/>
  <c r="K4" i="2"/>
  <c r="U4" i="2"/>
  <c r="V4" i="2"/>
  <c r="Y4" i="2" s="1"/>
  <c r="R4" i="2"/>
  <c r="K5" i="2"/>
  <c r="U5" i="2"/>
  <c r="V5" i="2"/>
  <c r="R5" i="2"/>
  <c r="K6" i="2"/>
  <c r="R6" i="2"/>
  <c r="K7" i="2"/>
  <c r="K8" i="2"/>
  <c r="V8" i="2"/>
  <c r="K9" i="2"/>
  <c r="U9" i="2"/>
  <c r="V9" i="2"/>
  <c r="R9" i="2"/>
  <c r="K10" i="2"/>
  <c r="U10" i="2"/>
  <c r="V10" i="2"/>
  <c r="R10" i="2"/>
  <c r="K11" i="2"/>
  <c r="U11" i="2"/>
  <c r="R11" i="2"/>
  <c r="K12" i="2"/>
  <c r="K13" i="2"/>
  <c r="K14" i="2"/>
  <c r="V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N23" i="3"/>
  <c r="W2" i="3"/>
  <c r="P2" i="3"/>
  <c r="K2" i="3"/>
  <c r="K3" i="3"/>
  <c r="N24" i="3"/>
  <c r="W3" i="3"/>
  <c r="O24" i="3"/>
  <c r="X3" i="3"/>
  <c r="AA3" i="3" s="1"/>
  <c r="S3" i="3"/>
  <c r="P24" i="3" s="1"/>
  <c r="K4" i="3"/>
  <c r="N25" i="3"/>
  <c r="W4" i="3"/>
  <c r="O25" i="3"/>
  <c r="X4" i="3"/>
  <c r="AA4" i="3" s="1"/>
  <c r="S4" i="3"/>
  <c r="P25" i="3" s="1"/>
  <c r="K5" i="3"/>
  <c r="O26" i="3"/>
  <c r="S5" i="3"/>
  <c r="P26" i="3" s="1"/>
  <c r="K6" i="3"/>
  <c r="K7" i="3"/>
  <c r="K8" i="3"/>
  <c r="K9" i="3"/>
  <c r="K10" i="3"/>
  <c r="K11" i="3"/>
  <c r="K12" i="3"/>
  <c r="K13" i="3"/>
  <c r="K14" i="3"/>
  <c r="N23" i="4"/>
  <c r="W2" i="4"/>
  <c r="P2" i="4"/>
  <c r="K2" i="4"/>
  <c r="K3" i="4"/>
  <c r="N24" i="4"/>
  <c r="W3" i="4"/>
  <c r="O24" i="4"/>
  <c r="X3" i="4"/>
  <c r="AA3" i="4" s="1"/>
  <c r="S3" i="4"/>
  <c r="P24" i="4" s="1"/>
  <c r="K4" i="4"/>
  <c r="N25" i="4"/>
  <c r="W4" i="4"/>
  <c r="O25" i="4"/>
  <c r="X4" i="4"/>
  <c r="AA4" i="4" s="1"/>
  <c r="S4" i="4"/>
  <c r="P25" i="4" s="1"/>
  <c r="K5" i="4"/>
  <c r="O26" i="4"/>
  <c r="S5" i="4"/>
  <c r="P26" i="4" s="1"/>
  <c r="K6" i="4"/>
  <c r="K7" i="4"/>
  <c r="K8" i="4"/>
  <c r="K9" i="4"/>
  <c r="K10" i="4"/>
  <c r="K11" i="4"/>
  <c r="K12" i="4"/>
  <c r="K13" i="4"/>
  <c r="K14" i="4"/>
  <c r="U8" i="2" l="1"/>
  <c r="V6" i="2"/>
  <c r="Y10" i="2"/>
  <c r="Y8" i="2"/>
  <c r="U3" i="2"/>
  <c r="U6" i="2"/>
  <c r="Y6" i="2" s="1"/>
  <c r="U13" i="2"/>
  <c r="R12" i="2"/>
  <c r="V12" i="2"/>
  <c r="R14" i="2"/>
  <c r="V3" i="2"/>
  <c r="R13" i="2"/>
  <c r="U14" i="2"/>
  <c r="Y14" i="2" s="1"/>
  <c r="V7" i="2"/>
  <c r="U7" i="2"/>
  <c r="U12" i="2"/>
  <c r="R7" i="2"/>
  <c r="R3" i="2"/>
  <c r="Y13" i="2"/>
  <c r="Y11" i="2"/>
  <c r="Y9" i="2"/>
  <c r="Y5" i="2"/>
  <c r="O23" i="4"/>
  <c r="X2" i="4"/>
  <c r="AA2" i="4" s="1"/>
  <c r="S2" i="4"/>
  <c r="P23" i="4" s="1"/>
  <c r="O23" i="3"/>
  <c r="X2" i="3"/>
  <c r="AA2" i="3" s="1"/>
  <c r="S2" i="3"/>
  <c r="P23" i="3" s="1"/>
  <c r="V2" i="2"/>
  <c r="Y2" i="2" s="1"/>
  <c r="R2" i="2"/>
  <c r="P23" i="1"/>
  <c r="Y2" i="1"/>
  <c r="AB2" i="1" s="1"/>
  <c r="T2" i="1"/>
  <c r="Q23" i="1" s="1"/>
  <c r="Y3" i="2" l="1"/>
  <c r="Y7" i="2"/>
  <c r="Y12" i="2"/>
</calcChain>
</file>

<file path=xl/sharedStrings.xml><?xml version="1.0" encoding="utf-8"?>
<sst xmlns="http://schemas.openxmlformats.org/spreadsheetml/2006/main" count="344" uniqueCount="107">
  <si>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</si>
  <si>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</si>
  <si>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</si>
  <si>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</si>
  <si>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</si>
  <si>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</si>
  <si>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</si>
  <si>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</si>
  <si>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</si>
  <si>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</si>
  <si>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</si>
  <si>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</si>
  <si>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</si>
  <si>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</si>
  <si>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</si>
  <si>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</si>
  <si>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</si>
  <si>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</si>
  <si>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PE32 Av. La Florida</t>
  </si>
  <si>
    <t>SPZX71</t>
  </si>
  <si>
    <t>4B</t>
  </si>
  <si>
    <t>06:30 a 06:59</t>
  </si>
  <si>
    <t>06:30 a 07:29</t>
  </si>
  <si>
    <t>SPZX59</t>
  </si>
  <si>
    <t>07:00 a 07:29</t>
  </si>
  <si>
    <t>07:00 a 07:59</t>
  </si>
  <si>
    <t>SPZX53</t>
  </si>
  <si>
    <t>07:30 a 07:59</t>
  </si>
  <si>
    <t>07:30 a 08:29</t>
  </si>
  <si>
    <t>TXZH46</t>
  </si>
  <si>
    <t>08:00 a 08:29</t>
  </si>
  <si>
    <t>SRVK73</t>
  </si>
  <si>
    <t>4A</t>
  </si>
  <si>
    <t>SPZY50</t>
  </si>
  <si>
    <t>SPZX77</t>
  </si>
  <si>
    <t>SPZX83</t>
  </si>
  <si>
    <t>1B</t>
  </si>
  <si>
    <t>PJ455</t>
  </si>
  <si>
    <t>B28</t>
  </si>
  <si>
    <t>STHF76</t>
  </si>
  <si>
    <t>1A</t>
  </si>
  <si>
    <t>9:30 a 9:59</t>
  </si>
  <si>
    <t>SKHF49</t>
  </si>
  <si>
    <t>10:00 a 10:29</t>
  </si>
  <si>
    <t>SPZX46</t>
  </si>
  <si>
    <t>10:30 a 10:59</t>
  </si>
  <si>
    <t>STHB50</t>
  </si>
  <si>
    <t>11:00 a 11:29</t>
  </si>
  <si>
    <t>STHF15</t>
  </si>
  <si>
    <t>11:30 a 11:59</t>
  </si>
  <si>
    <t>SKHG37</t>
  </si>
  <si>
    <t>12:00 a 12:29</t>
  </si>
  <si>
    <t>TXZH34</t>
  </si>
  <si>
    <t>12:30 a 12:59</t>
  </si>
  <si>
    <t>LDJV46</t>
  </si>
  <si>
    <t>13:00 a 13:29</t>
  </si>
  <si>
    <t>13:30 a 13:59</t>
  </si>
  <si>
    <t>SKHF87</t>
  </si>
  <si>
    <t>14:00 a 14:29</t>
  </si>
  <si>
    <t>SJTD57</t>
  </si>
  <si>
    <t>14:30 a 14:59</t>
  </si>
  <si>
    <t>15:00 a 15:29</t>
  </si>
  <si>
    <t>SKHG39</t>
  </si>
  <si>
    <t>15:30 a 15:59</t>
  </si>
  <si>
    <t>STHF13</t>
  </si>
  <si>
    <t>SPZX56</t>
  </si>
  <si>
    <t>TXZH37</t>
  </si>
  <si>
    <t>SHCY10</t>
  </si>
  <si>
    <t>SKHF92</t>
  </si>
  <si>
    <t>SKHG17</t>
  </si>
  <si>
    <t>LDJV48</t>
  </si>
  <si>
    <t>SKHG42</t>
  </si>
  <si>
    <t>SKHF91</t>
  </si>
  <si>
    <t>PB720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</si>
  <si>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</si>
  <si>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</si>
  <si>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</si>
  <si>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</si>
  <si>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</si>
  <si>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</si>
  <si>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</si>
  <si>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</si>
  <si>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</si>
  <si>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</si>
  <si>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</si>
  <si>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</si>
  <si>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</si>
  <si>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PB1186</t>
  </si>
  <si>
    <t>Factor</t>
  </si>
  <si>
    <t>Bus Tipo C</t>
  </si>
  <si>
    <t>Bus Tipo B</t>
  </si>
  <si>
    <t>BUS</t>
  </si>
  <si>
    <t>4C</t>
  </si>
  <si>
    <t>5B</t>
  </si>
  <si>
    <t>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</si>
  <si>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</si>
  <si>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</si>
  <si>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</si>
  <si>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</si>
  <si>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</si>
  <si>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</si>
  <si>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</si>
  <si>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</si>
  <si>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</si>
  <si>
    <t>14:30 a 15:29</t>
  </si>
  <si>
    <t>15:00 a 15:59</t>
  </si>
  <si>
    <t>15:30 a 14:29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</si>
</sst>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 %"/>
    <numFmt numFmtId="165" formatCode="0.0%"/>
  </numFmts>
  <fonts count="6" x14ac:knownFonts="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2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theme="1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1"/>
        <bgColor rgb="FF003300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70AD47"/>
      </patternFill>
    </fill>
    <fill>
      <patternFill patternType="solid">
        <fgColor rgb="FFFF0000"/>
        <bgColor rgb="FFC00000"/>
      </patternFill>
    </fill>
    <fill>
      <patternFill patternType="solid">
        <fgColor rgb="FFC00000"/>
        <bgColor rgb="FFFF0000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9" tint="0.59987182226020086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164" fontId="5" fillId="0" borderId="1" xfId="1" applyBorder="1" applyAlignment="1" applyProtection="1">
      <alignment horizontal="center" vertical="center"/>
    </xf>
    <xf numFmtId="165" fontId="5" fillId="0" borderId="1" xfId="1" applyNumberFormat="1" applyBorder="1" applyAlignment="1" applyProtection="1">
      <alignment horizontal="center" vertical="center"/>
    </xf>
    <xf numFmtId="165" fontId="5" fillId="5" borderId="1" xfId="1" applyNumberFormat="1" applyFill="1" applyBorder="1" applyAlignment="1" applyProtection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</cellXfs>
  <cellStyles count="3">
    <cellStyle name="Normal" xfId="0" builtinId="0"/>
    <cellStyle name="Normal 17" xfId="2" xr:uid="{00000000-0005-0000-0000-000006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4B183"/>
      <rgbColor rgb="FF4472C4"/>
      <rgbColor rgb="FF33CCCC"/>
      <rgbColor rgb="FF92D050"/>
      <rgbColor rgb="FFFFCC00"/>
      <rgbColor rgb="FFFF9900"/>
      <rgbColor rgb="FFFF6600"/>
      <rgbColor rgb="FF595959"/>
      <rgbColor rgb="FF70AD47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5E-498C-809B-B894EA263339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5E-498C-809B-B894EA263339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5E-498C-809B-B894EA263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4643240"/>
        <c:axId val="41351638"/>
      </c:lineChart>
      <c:catAx>
        <c:axId val="34643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41351638"/>
        <c:crosses val="autoZero"/>
        <c:auto val="1"/>
        <c:lblAlgn val="ctr"/>
        <c:lblOffset val="100"/>
        <c:noMultiLvlLbl val="0"/>
      </c:catAx>
      <c:valAx>
        <c:axId val="4135163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464324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50-4BC7-8AAE-F17D00518D19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50-4BC7-8AAE-F17D00518D19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50-4BC7-8AAE-F17D00518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71226800"/>
        <c:axId val="74931039"/>
      </c:lineChart>
      <c:catAx>
        <c:axId val="71226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4931039"/>
        <c:crosses val="autoZero"/>
        <c:auto val="1"/>
        <c:lblAlgn val="ctr"/>
        <c:lblOffset val="100"/>
        <c:noMultiLvlLbl val="0"/>
      </c:catAx>
      <c:valAx>
        <c:axId val="7493103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122680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</a:t>
            </a:r>
            <a:r>
              <a:rPr lang="es-CL" sz="1100" b="0" u="none" strike="noStrike">
                <a:solidFill>
                  <a:srgbClr val="595959"/>
                </a:solidFill>
                <a:uFillTx/>
                <a:latin typeface="Calibri"/>
              </a:rPr>
              <a:t>PB1186</a:t>
            </a: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C9-4722-96D0-A72BA897F1C8}"/>
            </c:ext>
          </c:extLst>
        </c:ser>
        <c:ser>
          <c:idx val="1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C9-4722-96D0-A72BA897F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7901222"/>
        <c:axId val="7481940"/>
      </c:lineChart>
      <c:lineChart>
        <c:grouping val="standard"/>
        <c:varyColors val="0"/>
        <c:ser>
          <c:idx val="2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0\ 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C9-4722-96D0-A72BA897F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2731734"/>
        <c:axId val="13399418"/>
      </c:lineChart>
      <c:catAx>
        <c:axId val="1790122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481940"/>
        <c:crosses val="autoZero"/>
        <c:auto val="1"/>
        <c:lblAlgn val="ctr"/>
        <c:lblOffset val="100"/>
        <c:noMultiLvlLbl val="0"/>
      </c:catAx>
      <c:valAx>
        <c:axId val="74819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7901222"/>
        <c:crosses val="autoZero"/>
        <c:crossBetween val="between"/>
      </c:valAx>
      <c:catAx>
        <c:axId val="5273173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99418"/>
        <c:crosses val="autoZero"/>
        <c:auto val="1"/>
        <c:lblAlgn val="ctr"/>
        <c:lblOffset val="100"/>
        <c:noMultiLvlLbl val="0"/>
      </c:catAx>
      <c:valAx>
        <c:axId val="1339941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52731734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102 - Av. La Florida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16-462F-AA96-0474FD456A2F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16-462F-AA96-0474FD456A2F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16-462F-AA96-0474FD456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77545654"/>
        <c:axId val="1807652"/>
      </c:lineChart>
      <c:catAx>
        <c:axId val="7754565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807652"/>
        <c:crosses val="autoZero"/>
        <c:auto val="1"/>
        <c:lblAlgn val="ctr"/>
        <c:lblOffset val="100"/>
        <c:noMultiLvlLbl val="0"/>
      </c:catAx>
      <c:valAx>
        <c:axId val="180765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754565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102- PE32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D1-4D2C-8F09-BA60D140E6FC}"/>
            </c:ext>
          </c:extLst>
        </c:ser>
        <c:ser>
          <c:idx val="1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1-4D2C-8F09-BA60D140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6062394"/>
        <c:axId val="74662029"/>
      </c:lineChart>
      <c:lineChart>
        <c:grouping val="standard"/>
        <c:varyColors val="0"/>
        <c:ser>
          <c:idx val="2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0\ 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D1-4D2C-8F09-BA60D140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630457"/>
        <c:axId val="67488775"/>
      </c:lineChart>
      <c:catAx>
        <c:axId val="7606239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4662029"/>
        <c:crosses val="autoZero"/>
        <c:auto val="1"/>
        <c:lblAlgn val="ctr"/>
        <c:lblOffset val="100"/>
        <c:noMultiLvlLbl val="0"/>
      </c:catAx>
      <c:valAx>
        <c:axId val="7466202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6062394"/>
        <c:crosses val="autoZero"/>
        <c:crossBetween val="between"/>
      </c:valAx>
      <c:catAx>
        <c:axId val="663045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488775"/>
        <c:crosses val="autoZero"/>
        <c:auto val="1"/>
        <c:lblAlgn val="ctr"/>
        <c:lblOffset val="100"/>
        <c:noMultiLvlLbl val="0"/>
      </c:catAx>
      <c:valAx>
        <c:axId val="67488775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6630457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n-US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B28 Paradero  PJ455</a:t>
            </a:r>
          </a:p>
        </c:rich>
      </c:tx>
      <c:layout>
        <c:manualLayout>
          <c:xMode val="edge"/>
          <c:yMode val="edge"/>
          <c:x val="0.28483003044975802"/>
          <c:y val="3.4394438346139797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598113113363E-2"/>
          <c:y val="0.14331015977558201"/>
          <c:w val="0.91853441820995396"/>
          <c:h val="0.65190876936211695"/>
        </c:manualLayout>
      </c:layout>
      <c:lineChart>
        <c:grouping val="standard"/>
        <c:varyColors val="0"/>
        <c:ser>
          <c:idx val="0"/>
          <c:order val="0"/>
          <c:tx>
            <c:strRef>
              <c:f>'B28 - PJ455'!$N$1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cat>
            <c:strRef>
              <c:f>'B28 - PJ455'!$M$2:$M$14</c:f>
              <c:strCache>
                <c:ptCount val="13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  <c:pt idx="11">
                  <c:v>15:00 a 15:29</c:v>
                </c:pt>
                <c:pt idx="12">
                  <c:v>15:30 a 15:59</c:v>
                </c:pt>
              </c:strCache>
            </c:strRef>
          </c:cat>
          <c:val>
            <c:numRef>
              <c:f>'B28 - PJ455'!$N$2:$N$14</c:f>
              <c:numCache>
                <c:formatCode>General</c:formatCode>
                <c:ptCount val="13"/>
                <c:pt idx="0">
                  <c:v>180</c:v>
                </c:pt>
                <c:pt idx="1">
                  <c:v>270</c:v>
                </c:pt>
                <c:pt idx="2">
                  <c:v>180</c:v>
                </c:pt>
                <c:pt idx="3">
                  <c:v>90</c:v>
                </c:pt>
                <c:pt idx="4">
                  <c:v>90</c:v>
                </c:pt>
                <c:pt idx="5">
                  <c:v>270</c:v>
                </c:pt>
                <c:pt idx="6">
                  <c:v>180</c:v>
                </c:pt>
                <c:pt idx="7">
                  <c:v>90</c:v>
                </c:pt>
                <c:pt idx="8">
                  <c:v>90</c:v>
                </c:pt>
                <c:pt idx="9">
                  <c:v>180</c:v>
                </c:pt>
                <c:pt idx="10">
                  <c:v>180</c:v>
                </c:pt>
                <c:pt idx="11">
                  <c:v>270</c:v>
                </c:pt>
                <c:pt idx="12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F7-4438-BF3B-A00D6540E052}"/>
            </c:ext>
          </c:extLst>
        </c:ser>
        <c:ser>
          <c:idx val="1"/>
          <c:order val="1"/>
          <c:tx>
            <c:strRef>
              <c:f>'B28 - PJ455'!$O$1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cat>
            <c:strRef>
              <c:f>'B28 - PJ455'!$M$2:$M$14</c:f>
              <c:strCache>
                <c:ptCount val="13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  <c:pt idx="11">
                  <c:v>15:00 a 15:29</c:v>
                </c:pt>
                <c:pt idx="12">
                  <c:v>15:30 a 15:59</c:v>
                </c:pt>
              </c:strCache>
            </c:strRef>
          </c:cat>
          <c:val>
            <c:numRef>
              <c:f>'B28 - PJ455'!$O$2:$O$14</c:f>
              <c:numCache>
                <c:formatCode>General</c:formatCode>
                <c:ptCount val="13"/>
                <c:pt idx="0">
                  <c:v>18</c:v>
                </c:pt>
                <c:pt idx="1">
                  <c:v>27</c:v>
                </c:pt>
                <c:pt idx="2">
                  <c:v>18</c:v>
                </c:pt>
                <c:pt idx="3">
                  <c:v>9</c:v>
                </c:pt>
                <c:pt idx="4">
                  <c:v>9</c:v>
                </c:pt>
                <c:pt idx="5">
                  <c:v>27</c:v>
                </c:pt>
                <c:pt idx="6">
                  <c:v>18</c:v>
                </c:pt>
                <c:pt idx="7">
                  <c:v>9</c:v>
                </c:pt>
                <c:pt idx="8">
                  <c:v>9</c:v>
                </c:pt>
                <c:pt idx="9">
                  <c:v>18</c:v>
                </c:pt>
                <c:pt idx="10">
                  <c:v>18</c:v>
                </c:pt>
                <c:pt idx="11">
                  <c:v>27</c:v>
                </c:pt>
                <c:pt idx="12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79-4AE3-8E72-4E5123399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178171"/>
        <c:axId val="57932720"/>
      </c:lineChart>
      <c:lineChart>
        <c:grouping val="standard"/>
        <c:varyColors val="0"/>
        <c:ser>
          <c:idx val="2"/>
          <c:order val="2"/>
          <c:tx>
            <c:strRef>
              <c:f>'B28 - PJ455'!$R$1</c:f>
              <c:strCache>
                <c:ptCount val="1"/>
                <c:pt idx="0">
                  <c:v>%Carga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'B28 - PJ455'!$M$2:$M$14</c:f>
              <c:strCache>
                <c:ptCount val="13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  <c:pt idx="11">
                  <c:v>15:00 a 15:29</c:v>
                </c:pt>
                <c:pt idx="12">
                  <c:v>15:30 a 15:59</c:v>
                </c:pt>
              </c:strCache>
            </c:strRef>
          </c:cat>
          <c:val>
            <c:numRef>
              <c:f>'B28 - PJ455'!$R$2:$R$14</c:f>
              <c:numCache>
                <c:formatCode>0.0%</c:formatCode>
                <c:ptCount val="1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79-4AE3-8E72-4E5123399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817296"/>
        <c:axId val="1125821136"/>
      </c:lineChart>
      <c:catAx>
        <c:axId val="317817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7932720"/>
        <c:crosses val="autoZero"/>
        <c:auto val="1"/>
        <c:lblAlgn val="ctr"/>
        <c:lblOffset val="100"/>
        <c:noMultiLvlLbl val="0"/>
      </c:catAx>
      <c:valAx>
        <c:axId val="5793272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3178171"/>
        <c:crosses val="autoZero"/>
        <c:crossBetween val="between"/>
      </c:valAx>
      <c:valAx>
        <c:axId val="1125821136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1125817296"/>
        <c:crosses val="max"/>
        <c:crossBetween val="between"/>
      </c:valAx>
      <c:catAx>
        <c:axId val="112581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821136"/>
        <c:crosses val="autoZero"/>
        <c:auto val="1"/>
        <c:lblAlgn val="ctr"/>
        <c:lblOffset val="100"/>
        <c:noMultiLvlLbl val="0"/>
      </c:cat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baseline="0">
                <a:solidFill>
                  <a:srgbClr val="595959"/>
                </a:solidFill>
                <a:uFillTx/>
                <a:latin typeface="Calibri"/>
              </a:rPr>
              <a:t>Ocupación Servicio B28 Paradero  PJ455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'B28 - PJ455'!$U$1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'B28 - PJ455'!$T$2:$T$14</c:f>
              <c:strCache>
                <c:ptCount val="13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15:29</c:v>
                </c:pt>
                <c:pt idx="11">
                  <c:v>15:00 a 15:59</c:v>
                </c:pt>
                <c:pt idx="12">
                  <c:v>15:30 a 14:29</c:v>
                </c:pt>
              </c:strCache>
            </c:strRef>
          </c:cat>
          <c:val>
            <c:numRef>
              <c:f>'B28 - PJ455'!$U$2:$U$14</c:f>
              <c:numCache>
                <c:formatCode>General</c:formatCode>
                <c:ptCount val="13"/>
                <c:pt idx="0">
                  <c:v>450</c:v>
                </c:pt>
                <c:pt idx="1">
                  <c:v>450</c:v>
                </c:pt>
                <c:pt idx="2">
                  <c:v>270</c:v>
                </c:pt>
                <c:pt idx="3">
                  <c:v>180</c:v>
                </c:pt>
                <c:pt idx="4">
                  <c:v>360</c:v>
                </c:pt>
                <c:pt idx="5">
                  <c:v>450</c:v>
                </c:pt>
                <c:pt idx="6">
                  <c:v>270</c:v>
                </c:pt>
                <c:pt idx="7">
                  <c:v>180</c:v>
                </c:pt>
                <c:pt idx="8">
                  <c:v>270</c:v>
                </c:pt>
                <c:pt idx="9">
                  <c:v>360</c:v>
                </c:pt>
                <c:pt idx="10">
                  <c:v>450</c:v>
                </c:pt>
                <c:pt idx="11">
                  <c:v>540</c:v>
                </c:pt>
                <c:pt idx="12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9E-40A0-91BC-02664EF33C62}"/>
            </c:ext>
          </c:extLst>
        </c:ser>
        <c:ser>
          <c:idx val="1"/>
          <c:order val="1"/>
          <c:tx>
            <c:strRef>
              <c:f>'B28 - PJ455'!$V$1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'B28 - PJ455'!$T$2:$T$14</c:f>
              <c:strCache>
                <c:ptCount val="13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15:29</c:v>
                </c:pt>
                <c:pt idx="11">
                  <c:v>15:00 a 15:59</c:v>
                </c:pt>
                <c:pt idx="12">
                  <c:v>15:30 a 14:29</c:v>
                </c:pt>
              </c:strCache>
            </c:strRef>
          </c:cat>
          <c:val>
            <c:numRef>
              <c:f>'B28 - PJ455'!$V$2:$V$14</c:f>
              <c:numCache>
                <c:formatCode>General</c:formatCode>
                <c:ptCount val="13"/>
                <c:pt idx="0">
                  <c:v>45</c:v>
                </c:pt>
                <c:pt idx="1">
                  <c:v>45</c:v>
                </c:pt>
                <c:pt idx="2">
                  <c:v>27</c:v>
                </c:pt>
                <c:pt idx="3">
                  <c:v>18</c:v>
                </c:pt>
                <c:pt idx="4">
                  <c:v>36</c:v>
                </c:pt>
                <c:pt idx="5">
                  <c:v>45</c:v>
                </c:pt>
                <c:pt idx="6">
                  <c:v>27</c:v>
                </c:pt>
                <c:pt idx="7">
                  <c:v>18</c:v>
                </c:pt>
                <c:pt idx="8">
                  <c:v>27</c:v>
                </c:pt>
                <c:pt idx="9">
                  <c:v>36</c:v>
                </c:pt>
                <c:pt idx="10">
                  <c:v>45</c:v>
                </c:pt>
                <c:pt idx="11">
                  <c:v>54</c:v>
                </c:pt>
                <c:pt idx="12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9E-40A0-91BC-02664EF33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161392"/>
        <c:axId val="1130161872"/>
      </c:lineChart>
      <c:lineChart>
        <c:grouping val="standard"/>
        <c:varyColors val="0"/>
        <c:ser>
          <c:idx val="2"/>
          <c:order val="2"/>
          <c:tx>
            <c:strRef>
              <c:f>'B28 - PJ455'!$Y$1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'B28 - PJ455'!$T$2:$T$14</c:f>
              <c:strCache>
                <c:ptCount val="13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  <c:pt idx="10">
                  <c:v>14:30 a 15:29</c:v>
                </c:pt>
                <c:pt idx="11">
                  <c:v>15:00 a 15:59</c:v>
                </c:pt>
                <c:pt idx="12">
                  <c:v>15:30 a 14:29</c:v>
                </c:pt>
              </c:strCache>
            </c:strRef>
          </c:cat>
          <c:val>
            <c:numRef>
              <c:f>'B28 - PJ455'!$Y$2:$Y$14</c:f>
              <c:numCache>
                <c:formatCode>0.0%</c:formatCode>
                <c:ptCount val="1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9E-40A0-91BC-02664EF33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725408"/>
        <c:axId val="1185722528"/>
      </c:lineChart>
      <c:catAx>
        <c:axId val="113016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30161872"/>
        <c:crosses val="autoZero"/>
        <c:auto val="1"/>
        <c:lblAlgn val="ctr"/>
        <c:lblOffset val="100"/>
        <c:noMultiLvlLbl val="0"/>
      </c:catAx>
      <c:valAx>
        <c:axId val="113016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30161392"/>
        <c:crosses val="autoZero"/>
        <c:crossBetween val="between"/>
      </c:valAx>
      <c:valAx>
        <c:axId val="1185722528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85725408"/>
        <c:crosses val="max"/>
        <c:crossBetween val="between"/>
      </c:valAx>
      <c:catAx>
        <c:axId val="118572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5722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PB720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FA-44A4-B098-A559F0FFBA0B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FA-44A4-B098-A559F0FFBA0B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FA-44A4-B098-A559F0FFB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16487796"/>
        <c:axId val="50049808"/>
      </c:lineChart>
      <c:catAx>
        <c:axId val="164877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0049808"/>
        <c:crosses val="autoZero"/>
        <c:auto val="1"/>
        <c:lblAlgn val="ctr"/>
        <c:lblOffset val="100"/>
        <c:noMultiLvlLbl val="0"/>
      </c:catAx>
      <c:valAx>
        <c:axId val="5004980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1648779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722 - Paradero PB720</a:t>
            </a:r>
          </a:p>
          <a:p>
            <a:pPr>
              <a:defRPr sz="1300" b="0" u="none" strike="noStrike">
                <a:uFillTx/>
                <a:latin typeface="Arial"/>
              </a:defRPr>
            </a:pPr>
            <a:endParaRPr/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262512707050195E-2"/>
          <c:y val="0.246326372776489"/>
          <c:w val="0.90755247264246797"/>
          <c:h val="0.52139726733694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100 %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0\ 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85-49B0-8513-62113402D1E5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85-49B0-8513-62113402D1E5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A85-49B0-8513-62113402D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6419005"/>
        <c:axId val="58080487"/>
      </c:lineChart>
      <c:catAx>
        <c:axId val="641900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58080487"/>
        <c:crosses val="autoZero"/>
        <c:auto val="1"/>
        <c:lblAlgn val="ctr"/>
        <c:lblOffset val="100"/>
        <c:noMultiLvlLbl val="0"/>
      </c:catAx>
      <c:valAx>
        <c:axId val="5808048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41900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722- PB720 PM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A8-403D-A0B3-428817365939}"/>
            </c:ext>
          </c:extLst>
        </c:ser>
        <c:ser>
          <c:idx val="1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60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816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A8-403D-A0B3-428817365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7900775"/>
        <c:axId val="78264174"/>
      </c:lineChart>
      <c:lineChart>
        <c:grouping val="standard"/>
        <c:varyColors val="0"/>
        <c:ser>
          <c:idx val="2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0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3492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0\ 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A8-403D-A0B3-428817365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8131342"/>
        <c:axId val="2117488"/>
      </c:lineChart>
      <c:catAx>
        <c:axId val="279007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78264174"/>
        <c:crosses val="autoZero"/>
        <c:auto val="1"/>
        <c:lblAlgn val="ctr"/>
        <c:lblOffset val="100"/>
        <c:noMultiLvlLbl val="0"/>
      </c:catAx>
      <c:valAx>
        <c:axId val="782641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27900775"/>
        <c:crosses val="autoZero"/>
        <c:crossBetween val="between"/>
      </c:valAx>
      <c:catAx>
        <c:axId val="7813134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7488"/>
        <c:crosses val="autoZero"/>
        <c:auto val="1"/>
        <c:lblAlgn val="ctr"/>
        <c:lblOffset val="100"/>
        <c:noMultiLvlLbl val="0"/>
      </c:catAx>
      <c:valAx>
        <c:axId val="211748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Calibri"/>
              </a:defRPr>
            </a:pPr>
            <a:endParaRPr lang="en-US"/>
          </a:p>
        </c:txPr>
        <c:crossAx val="78131342"/>
        <c:crosses val="max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1300" b="0" u="none" strike="noStrike">
                <a:uFillTx/>
                <a:latin typeface="Arial"/>
              </a:defRPr>
            </a:pPr>
            <a:r>
              <a:rPr lang="es-CL" sz="1400" b="0" u="none" strike="noStrike">
                <a:solidFill>
                  <a:srgbClr val="595959"/>
                </a:solidFill>
                <a:uFillTx/>
                <a:latin typeface="Calibri"/>
              </a:rPr>
              <a:t>Ocupación Servicio 722 Paradero  PB1186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65738161559903E-2"/>
          <c:y val="0.143283582089552"/>
          <c:w val="0.91852367688022296"/>
          <c:h val="0.6518317503392130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520" cap="rnd">
              <a:solidFill>
                <a:srgbClr val="C0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85-42D9-ADF3-2E2BCAE4F10A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520" cap="rnd">
              <a:solidFill>
                <a:srgbClr val="00206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85-42D9-ADF3-2E2BCAE4F10A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520" cap="rnd">
              <a:solidFill>
                <a:srgbClr val="00B0F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u="none" strike="noStrike">
                    <a:solidFill>
                      <a:srgbClr val="000000"/>
                    </a:solidFill>
                    <a:uFillTx/>
                    <a:latin typeface="Calibri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47520" cap="rnd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85-42D9-ADF3-2E2BCAE4F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81839398"/>
        <c:axId val="61343351"/>
      </c:lineChart>
      <c:catAx>
        <c:axId val="8183939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61343351"/>
        <c:crosses val="autoZero"/>
        <c:auto val="1"/>
        <c:lblAlgn val="ctr"/>
        <c:lblOffset val="100"/>
        <c:noMultiLvlLbl val="0"/>
      </c:catAx>
      <c:valAx>
        <c:axId val="6134335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u="none" strike="noStrike">
                <a:solidFill>
                  <a:srgbClr val="595959"/>
                </a:solidFill>
                <a:uFillTx/>
                <a:latin typeface="Calibri"/>
              </a:defRPr>
            </a:pPr>
            <a:endParaRPr lang="en-US"/>
          </a:p>
        </c:txPr>
        <c:crossAx val="8183939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u="none" strike="noStrike">
              <a:solidFill>
                <a:srgbClr val="595959"/>
              </a:solidFill>
              <a:uFillTx/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12600</xdr:colOff>
      <xdr:row>5</xdr:row>
      <xdr:rowOff>80280</xdr:rowOff>
    </xdr:from>
    <xdr:to>
      <xdr:col>19</xdr:col>
      <xdr:colOff>729000</xdr:colOff>
      <xdr:row>19</xdr:row>
      <xdr:rowOff>9000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306000</xdr:colOff>
      <xdr:row>4</xdr:row>
      <xdr:rowOff>168840</xdr:rowOff>
    </xdr:from>
    <xdr:to>
      <xdr:col>28</xdr:col>
      <xdr:colOff>599040</xdr:colOff>
      <xdr:row>19</xdr:row>
      <xdr:rowOff>46800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736560</xdr:colOff>
      <xdr:row>27</xdr:row>
      <xdr:rowOff>66600</xdr:rowOff>
    </xdr:from>
    <xdr:to>
      <xdr:col>17</xdr:col>
      <xdr:colOff>710640</xdr:colOff>
      <xdr:row>42</xdr:row>
      <xdr:rowOff>120600</xdr:rowOff>
    </xdr:to>
    <xdr:graphicFrame macro="">
      <xdr:nvGraphicFramePr>
        <xdr:cNvPr id="4" name="Gráfico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414235</xdr:colOff>
      <xdr:row>18</xdr:row>
      <xdr:rowOff>62560</xdr:rowOff>
    </xdr:from>
    <xdr:to>
      <xdr:col>20</xdr:col>
      <xdr:colOff>83855</xdr:colOff>
      <xdr:row>33</xdr:row>
      <xdr:rowOff>162930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688975</xdr:colOff>
      <xdr:row>16</xdr:row>
      <xdr:rowOff>174624</xdr:rowOff>
    </xdr:from>
    <xdr:to>
      <xdr:col>27</xdr:col>
      <xdr:colOff>479425</xdr:colOff>
      <xdr:row>33</xdr:row>
      <xdr:rowOff>168274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44292AA-1052-84EB-5C3A-01B37F9E1C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7" name="Gráfico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8" name="Gráfico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12600</xdr:colOff>
      <xdr:row>5</xdr:row>
      <xdr:rowOff>80280</xdr:rowOff>
    </xdr:from>
    <xdr:to>
      <xdr:col>18</xdr:col>
      <xdr:colOff>729000</xdr:colOff>
      <xdr:row>19</xdr:row>
      <xdr:rowOff>9000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306000</xdr:colOff>
      <xdr:row>4</xdr:row>
      <xdr:rowOff>168840</xdr:rowOff>
    </xdr:from>
    <xdr:to>
      <xdr:col>27</xdr:col>
      <xdr:colOff>599040</xdr:colOff>
      <xdr:row>19</xdr:row>
      <xdr:rowOff>46800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736560</xdr:colOff>
      <xdr:row>27</xdr:row>
      <xdr:rowOff>66600</xdr:rowOff>
    </xdr:from>
    <xdr:to>
      <xdr:col>16</xdr:col>
      <xdr:colOff>710640</xdr:colOff>
      <xdr:row>42</xdr:row>
      <xdr:rowOff>120600</xdr:rowOff>
    </xdr:to>
    <xdr:graphicFrame macro="">
      <xdr:nvGraphicFramePr>
        <xdr:cNvPr id="11" name="Gráfico 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zoomScale="75" zoomScaleNormal="75" workbookViewId="0">
      <selection activeCell="G5" sqref="G5"/>
    </sheetView>
  </sheetViews>
  <sheetFormatPr baseColWidth="10" defaultColWidth="11.453125" defaultRowHeight="15" customHeight="1" x14ac:dyDescent="0.35"/>
  <cols>
    <col min="1" max="1" width="3.453125" customWidth="1"/>
    <col min="2" max="2" width="20.1796875" customWidth="1"/>
    <col min="3" max="3" width="22.453125" customWidth="1"/>
    <col min="4" max="4" width="13.1796875" customWidth="1"/>
    <col min="6" max="6" width="11.7265625" customWidth="1"/>
    <col min="7" max="7" width="7.81640625" customWidth="1"/>
    <col min="8" max="8" width="19" customWidth="1"/>
    <col min="9" max="9" width="14.453125" customWidth="1"/>
    <col min="10" max="12" width="15.54296875" customWidth="1"/>
    <col min="14" max="15" width="14" customWidth="1"/>
    <col min="16" max="16" width="14.453125" style="1" customWidth="1"/>
    <col min="17" max="18" width="12" style="1" customWidth="1"/>
    <col min="19" max="19" width="11.453125" style="1"/>
    <col min="21" max="21" width="6.54296875" customWidth="1"/>
    <col min="22" max="22" width="12.7265625" customWidth="1"/>
  </cols>
  <sheetData>
    <row r="1" spans="1:28" ht="15.5" x14ac:dyDescent="0.3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5">
        <v>1</v>
      </c>
      <c r="S1" s="4" t="s">
        <v>15</v>
      </c>
      <c r="T1" s="4" t="s">
        <v>16</v>
      </c>
      <c r="V1" s="4" t="s">
        <v>11</v>
      </c>
      <c r="W1" s="4" t="s">
        <v>12</v>
      </c>
      <c r="X1" s="4" t="s">
        <v>13</v>
      </c>
      <c r="Y1" s="4" t="s">
        <v>14</v>
      </c>
      <c r="Z1" s="5">
        <v>1</v>
      </c>
      <c r="AA1" s="4" t="s">
        <v>15</v>
      </c>
      <c r="AB1" s="4" t="s">
        <v>16</v>
      </c>
    </row>
    <row r="2" spans="1:28" ht="14.5" x14ac:dyDescent="0.35">
      <c r="A2">
        <v>1</v>
      </c>
      <c r="B2" s="6" t="s">
        <v>17</v>
      </c>
      <c r="C2" s="6" t="s">
        <v>18</v>
      </c>
      <c r="D2" s="7">
        <v>45888</v>
      </c>
      <c r="E2" s="6">
        <v>102</v>
      </c>
      <c r="F2" s="6">
        <v>2</v>
      </c>
      <c r="G2" s="8">
        <v>0.27152777777777798</v>
      </c>
      <c r="H2" s="6" t="s">
        <v>19</v>
      </c>
      <c r="I2" s="6" t="s">
        <v>20</v>
      </c>
      <c r="J2" s="6">
        <f>VLOOKUP(F2,Hoja1!E:F,2,)</f>
        <v>90</v>
      </c>
      <c r="K2" s="6">
        <f>VLOOKUP(I2,Hoja1!A:C,3,)</f>
        <v>66</v>
      </c>
      <c r="L2" s="9">
        <f t="shared" ref="L2:L9" si="0">K2/J2</f>
        <v>0.73333333333333328</v>
      </c>
      <c r="N2" s="6" t="s">
        <v>21</v>
      </c>
      <c r="O2" s="6" t="e">
        <f>SUM(#REF!)</f>
        <v>#REF!</v>
      </c>
      <c r="P2" s="6">
        <f>SUM(J2:J3)</f>
        <v>180</v>
      </c>
      <c r="Q2" s="6">
        <f>SUM(K2:K3)</f>
        <v>120</v>
      </c>
      <c r="R2" s="9">
        <v>1</v>
      </c>
      <c r="S2" s="10">
        <v>0.85</v>
      </c>
      <c r="T2" s="10">
        <f>Q2/P2</f>
        <v>0.66666666666666663</v>
      </c>
      <c r="V2" s="6" t="s">
        <v>22</v>
      </c>
      <c r="W2" s="6" t="e">
        <f t="shared" ref="W2:Y4" si="1">SUM(O2:O3)</f>
        <v>#REF!</v>
      </c>
      <c r="X2" s="6">
        <f t="shared" si="1"/>
        <v>450</v>
      </c>
      <c r="Y2" s="6">
        <f t="shared" si="1"/>
        <v>279</v>
      </c>
      <c r="Z2" s="9">
        <v>1</v>
      </c>
      <c r="AA2" s="10">
        <v>0.85</v>
      </c>
      <c r="AB2" s="10">
        <f>(Y2/X2)</f>
        <v>0.62</v>
      </c>
    </row>
    <row r="3" spans="1:28" ht="14.5" x14ac:dyDescent="0.35">
      <c r="A3">
        <v>2</v>
      </c>
      <c r="B3" s="6" t="s">
        <v>17</v>
      </c>
      <c r="C3" s="6" t="s">
        <v>18</v>
      </c>
      <c r="D3" s="7">
        <v>45888</v>
      </c>
      <c r="E3" s="6">
        <v>102</v>
      </c>
      <c r="F3" s="6">
        <v>2</v>
      </c>
      <c r="G3" s="8">
        <v>0.28680555555555598</v>
      </c>
      <c r="H3" s="6" t="s">
        <v>23</v>
      </c>
      <c r="I3" s="6">
        <v>3</v>
      </c>
      <c r="J3" s="6">
        <f>VLOOKUP(F3,Hoja1!E:F,2,)</f>
        <v>90</v>
      </c>
      <c r="K3" s="6">
        <f>VLOOKUP(I3,Hoja1!A:C,3,)</f>
        <v>54</v>
      </c>
      <c r="L3" s="9">
        <f t="shared" si="0"/>
        <v>0.6</v>
      </c>
      <c r="N3" s="6" t="s">
        <v>24</v>
      </c>
      <c r="O3" s="6" t="e">
        <f>SUM(#REF!)</f>
        <v>#REF!</v>
      </c>
      <c r="P3" s="6">
        <f>SUM(J4:J6)</f>
        <v>270</v>
      </c>
      <c r="Q3" s="6">
        <f>SUM(K4:K6)</f>
        <v>159</v>
      </c>
      <c r="R3" s="9">
        <v>1</v>
      </c>
      <c r="S3" s="10">
        <v>0.85</v>
      </c>
      <c r="T3" s="10">
        <f>Q3/P3</f>
        <v>0.58888888888888891</v>
      </c>
      <c r="V3" s="6" t="s">
        <v>25</v>
      </c>
      <c r="W3" s="6" t="e">
        <f t="shared" si="1"/>
        <v>#REF!</v>
      </c>
      <c r="X3" s="6">
        <f t="shared" si="1"/>
        <v>360</v>
      </c>
      <c r="Y3" s="6">
        <f t="shared" si="1"/>
        <v>213</v>
      </c>
      <c r="Z3" s="9">
        <v>1</v>
      </c>
      <c r="AA3" s="10">
        <v>0.85</v>
      </c>
      <c r="AB3" s="11">
        <f>(Y3/X3)</f>
        <v>0.59166666666666667</v>
      </c>
    </row>
    <row r="4" spans="1:28" ht="14.5" x14ac:dyDescent="0.35">
      <c r="A4">
        <v>3</v>
      </c>
      <c r="B4" s="6" t="s">
        <v>17</v>
      </c>
      <c r="C4" s="6" t="s">
        <v>18</v>
      </c>
      <c r="D4" s="7">
        <v>45888</v>
      </c>
      <c r="E4" s="6">
        <v>102</v>
      </c>
      <c r="F4" s="6">
        <v>2</v>
      </c>
      <c r="G4" s="8">
        <v>0.295833333333333</v>
      </c>
      <c r="H4" s="6" t="s">
        <v>26</v>
      </c>
      <c r="I4" s="6">
        <v>2</v>
      </c>
      <c r="J4" s="6">
        <f>VLOOKUP(F4,Hoja1!E:F,2,)</f>
        <v>90</v>
      </c>
      <c r="K4" s="6">
        <f>VLOOKUP(I4,Hoja1!A:C,3,)</f>
        <v>27</v>
      </c>
      <c r="L4" s="9">
        <f t="shared" si="0"/>
        <v>0.3</v>
      </c>
      <c r="N4" s="6" t="s">
        <v>27</v>
      </c>
      <c r="O4" s="6" t="e">
        <f>SUM(#REF!)</f>
        <v>#REF!</v>
      </c>
      <c r="P4" s="6">
        <f>SUM(J7)</f>
        <v>90</v>
      </c>
      <c r="Q4" s="6">
        <f>SUM(K7)</f>
        <v>54</v>
      </c>
      <c r="R4" s="9">
        <v>1</v>
      </c>
      <c r="S4" s="10">
        <v>0.85</v>
      </c>
      <c r="T4" s="10">
        <f>Q4/P4</f>
        <v>0.6</v>
      </c>
      <c r="V4" s="6" t="s">
        <v>28</v>
      </c>
      <c r="W4" s="6" t="e">
        <f t="shared" si="1"/>
        <v>#REF!</v>
      </c>
      <c r="X4" s="6">
        <f t="shared" si="1"/>
        <v>270</v>
      </c>
      <c r="Y4" s="6">
        <f t="shared" si="1"/>
        <v>127.8</v>
      </c>
      <c r="Z4" s="9">
        <v>1</v>
      </c>
      <c r="AA4" s="10">
        <v>0.85</v>
      </c>
      <c r="AB4" s="10">
        <f>(Y4/X4)</f>
        <v>0.47333333333333333</v>
      </c>
    </row>
    <row r="5" spans="1:28" ht="14.5" x14ac:dyDescent="0.35">
      <c r="A5">
        <v>4</v>
      </c>
      <c r="B5" s="6" t="s">
        <v>17</v>
      </c>
      <c r="C5" s="6" t="s">
        <v>18</v>
      </c>
      <c r="D5" s="7">
        <v>45888</v>
      </c>
      <c r="E5" s="6">
        <v>102</v>
      </c>
      <c r="F5" s="6">
        <v>2</v>
      </c>
      <c r="G5" s="8">
        <v>0.30833333333333302</v>
      </c>
      <c r="H5" s="6" t="s">
        <v>29</v>
      </c>
      <c r="I5" s="6" t="s">
        <v>20</v>
      </c>
      <c r="J5" s="6">
        <f>VLOOKUP(F5,Hoja1!E:F,2,)</f>
        <v>90</v>
      </c>
      <c r="K5" s="6">
        <f>VLOOKUP(I5,Hoja1!A:C,3,)</f>
        <v>66</v>
      </c>
      <c r="L5" s="9">
        <f t="shared" si="0"/>
        <v>0.73333333333333328</v>
      </c>
      <c r="N5" s="6" t="s">
        <v>30</v>
      </c>
      <c r="O5" s="6" t="e">
        <f>SUM(#REF!)</f>
        <v>#REF!</v>
      </c>
      <c r="P5" s="6">
        <f>SUM(J8:J9)</f>
        <v>180</v>
      </c>
      <c r="Q5" s="6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ht="14.5" x14ac:dyDescent="0.35">
      <c r="A6">
        <v>5</v>
      </c>
      <c r="B6" s="6" t="s">
        <v>17</v>
      </c>
      <c r="C6" s="6" t="s">
        <v>18</v>
      </c>
      <c r="D6" s="7">
        <v>45888</v>
      </c>
      <c r="E6" s="6">
        <v>102</v>
      </c>
      <c r="F6" s="6">
        <v>2</v>
      </c>
      <c r="G6" s="8">
        <v>0.311805555555556</v>
      </c>
      <c r="H6" s="6" t="s">
        <v>31</v>
      </c>
      <c r="I6" s="6" t="s">
        <v>32</v>
      </c>
      <c r="J6" s="6">
        <f>VLOOKUP(F6,Hoja1!E:F,2,)</f>
        <v>90</v>
      </c>
      <c r="K6" s="6">
        <f>VLOOKUP(I6,Hoja1!A:C,3,)</f>
        <v>66</v>
      </c>
      <c r="L6" s="9">
        <f t="shared" si="0"/>
        <v>0.73333333333333328</v>
      </c>
    </row>
    <row r="7" spans="1:28" ht="14.5" x14ac:dyDescent="0.35">
      <c r="A7">
        <v>6</v>
      </c>
      <c r="B7" s="6" t="s">
        <v>17</v>
      </c>
      <c r="C7" s="6" t="s">
        <v>18</v>
      </c>
      <c r="D7" s="7">
        <v>45888</v>
      </c>
      <c r="E7" s="6">
        <v>102</v>
      </c>
      <c r="F7" s="6">
        <v>2</v>
      </c>
      <c r="G7" s="8">
        <v>0.32569444444444401</v>
      </c>
      <c r="H7" s="6" t="s">
        <v>33</v>
      </c>
      <c r="I7" s="6">
        <v>3</v>
      </c>
      <c r="J7" s="6">
        <f>VLOOKUP(F7,Hoja1!E:F,2,)</f>
        <v>90</v>
      </c>
      <c r="K7" s="6">
        <f>VLOOKUP(I7,Hoja1!A:C,3,)</f>
        <v>54</v>
      </c>
      <c r="L7" s="9">
        <f t="shared" si="0"/>
        <v>0.6</v>
      </c>
    </row>
    <row r="8" spans="1:28" ht="14.5" x14ac:dyDescent="0.35">
      <c r="A8">
        <v>7</v>
      </c>
      <c r="B8" s="6" t="s">
        <v>17</v>
      </c>
      <c r="C8" s="6" t="s">
        <v>18</v>
      </c>
      <c r="D8" s="7">
        <v>45888</v>
      </c>
      <c r="E8" s="6">
        <v>102</v>
      </c>
      <c r="F8" s="6">
        <v>2</v>
      </c>
      <c r="G8" s="8">
        <v>0.33888888888888902</v>
      </c>
      <c r="H8" s="6" t="s">
        <v>34</v>
      </c>
      <c r="I8" s="6">
        <v>3</v>
      </c>
      <c r="J8" s="6">
        <f>VLOOKUP(F8,Hoja1!E:F,2,)</f>
        <v>90</v>
      </c>
      <c r="K8" s="6">
        <f>VLOOKUP(I8,Hoja1!A:C,3,)</f>
        <v>54</v>
      </c>
      <c r="L8" s="9">
        <f t="shared" si="0"/>
        <v>0.6</v>
      </c>
    </row>
    <row r="9" spans="1:28" ht="14.5" x14ac:dyDescent="0.35">
      <c r="A9">
        <v>8</v>
      </c>
      <c r="B9" s="6" t="s">
        <v>17</v>
      </c>
      <c r="C9" s="6" t="s">
        <v>18</v>
      </c>
      <c r="D9" s="7">
        <v>45888</v>
      </c>
      <c r="E9" s="6">
        <v>102</v>
      </c>
      <c r="F9" s="6">
        <v>2</v>
      </c>
      <c r="G9" s="8">
        <v>0.34930555555555598</v>
      </c>
      <c r="H9" s="12" t="s">
        <v>35</v>
      </c>
      <c r="I9" s="6" t="s">
        <v>36</v>
      </c>
      <c r="J9" s="6">
        <f>VLOOKUP(F9,Hoja1!E:F,2,)</f>
        <v>90</v>
      </c>
      <c r="K9" s="6">
        <f>VLOOKUP(I9,Hoja1!A:C,3,)</f>
        <v>19.8</v>
      </c>
      <c r="L9" s="9">
        <f t="shared" si="0"/>
        <v>0.22</v>
      </c>
    </row>
    <row r="19" spans="14:17" ht="19.5" customHeight="1" x14ac:dyDescent="0.35"/>
    <row r="20" spans="14:17" ht="19.5" customHeight="1" x14ac:dyDescent="0.35"/>
    <row r="21" spans="14:17" ht="19.5" customHeight="1" x14ac:dyDescent="0.35"/>
    <row r="22" spans="14:17" ht="14.5" x14ac:dyDescent="0.35">
      <c r="N22" s="13" t="str">
        <f>N1</f>
        <v>Hora Movil</v>
      </c>
      <c r="O22" s="13" t="str">
        <f t="shared" ref="O22:P26" si="2">P1</f>
        <v>Cap. Ofrecida</v>
      </c>
      <c r="P22" s="13" t="str">
        <f t="shared" si="2"/>
        <v>Ocupación</v>
      </c>
      <c r="Q22" s="13" t="str">
        <f>T1</f>
        <v>%Carga</v>
      </c>
    </row>
    <row r="23" spans="14:17" ht="14.5" x14ac:dyDescent="0.35">
      <c r="N23" s="6" t="str">
        <f>N2</f>
        <v>06:30 a 06:59</v>
      </c>
      <c r="O23" s="6">
        <f t="shared" si="2"/>
        <v>180</v>
      </c>
      <c r="P23" s="6">
        <f t="shared" si="2"/>
        <v>120</v>
      </c>
      <c r="Q23" s="9">
        <f>T2</f>
        <v>0.66666666666666663</v>
      </c>
    </row>
    <row r="24" spans="14:17" ht="14.5" x14ac:dyDescent="0.35">
      <c r="N24" s="6" t="str">
        <f>N3</f>
        <v>07:00 a 07:29</v>
      </c>
      <c r="O24" s="6">
        <f t="shared" si="2"/>
        <v>270</v>
      </c>
      <c r="P24" s="6">
        <f t="shared" si="2"/>
        <v>159</v>
      </c>
      <c r="Q24" s="9">
        <f>T3</f>
        <v>0.58888888888888891</v>
      </c>
    </row>
    <row r="25" spans="14:17" ht="14.5" x14ac:dyDescent="0.35">
      <c r="N25" s="6" t="str">
        <f>N4</f>
        <v>07:30 a 07:59</v>
      </c>
      <c r="O25" s="6">
        <f t="shared" si="2"/>
        <v>90</v>
      </c>
      <c r="P25" s="6">
        <f t="shared" si="2"/>
        <v>54</v>
      </c>
      <c r="Q25" s="9">
        <f>T4</f>
        <v>0.6</v>
      </c>
    </row>
    <row r="26" spans="14:17" ht="14.5" x14ac:dyDescent="0.35">
      <c r="N26" s="6" t="str">
        <f>N5</f>
        <v>08:00 a 08:29</v>
      </c>
      <c r="O26" s="6">
        <f t="shared" si="2"/>
        <v>180</v>
      </c>
      <c r="P26" s="6">
        <f t="shared" si="2"/>
        <v>73.8</v>
      </c>
      <c r="Q26" s="9">
        <f>T5</f>
        <v>0.41</v>
      </c>
    </row>
  </sheetData>
  <conditionalFormatting sqref="L2:L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37"/>
  <sheetViews>
    <sheetView tabSelected="1" topLeftCell="G1" zoomScale="75" zoomScaleNormal="75" workbookViewId="0">
      <selection activeCell="K29" sqref="K29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3" width="14" customWidth="1"/>
    <col min="14" max="14" width="14.453125" style="1" customWidth="1"/>
    <col min="15" max="16" width="12" style="1" customWidth="1"/>
    <col min="17" max="17" width="11.453125" style="1"/>
    <col min="19" max="19" width="6.54296875" customWidth="1"/>
    <col min="20" max="20" width="13.453125" customWidth="1"/>
  </cols>
  <sheetData>
    <row r="1" spans="1:2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13</v>
      </c>
      <c r="O1" s="4" t="s">
        <v>14</v>
      </c>
      <c r="P1" s="5">
        <v>1</v>
      </c>
      <c r="Q1" s="4" t="s">
        <v>15</v>
      </c>
      <c r="R1" s="4" t="s">
        <v>16</v>
      </c>
      <c r="T1" s="4" t="s">
        <v>11</v>
      </c>
      <c r="U1" s="4" t="s">
        <v>13</v>
      </c>
      <c r="V1" s="4" t="s">
        <v>14</v>
      </c>
      <c r="W1" s="5">
        <v>1</v>
      </c>
      <c r="X1" s="4" t="s">
        <v>15</v>
      </c>
      <c r="Y1" s="4" t="s">
        <v>16</v>
      </c>
    </row>
    <row r="2" spans="1:25" x14ac:dyDescent="0.35">
      <c r="A2" s="14">
        <v>1</v>
      </c>
      <c r="B2" s="6" t="s">
        <v>37</v>
      </c>
      <c r="C2" s="7">
        <v>45952</v>
      </c>
      <c r="D2" s="6" t="s">
        <v>38</v>
      </c>
      <c r="E2" s="6">
        <v>6</v>
      </c>
      <c r="F2" s="8">
        <v>0.39722222222222198</v>
      </c>
      <c r="G2" s="6" t="s">
        <v>39</v>
      </c>
      <c r="H2" s="6" t="s">
        <v>40</v>
      </c>
      <c r="I2" s="17">
        <f>VLOOKUP(E2,Hoja1!E:F,2,)</f>
        <v>90</v>
      </c>
      <c r="J2" s="6">
        <f>VLOOKUP(H2,Hoja1!A:C,3,)</f>
        <v>9</v>
      </c>
      <c r="K2" s="9">
        <f t="shared" ref="K2:K28" si="0">J2/I2</f>
        <v>0.1</v>
      </c>
      <c r="M2" s="6" t="s">
        <v>41</v>
      </c>
      <c r="N2" s="6">
        <f>SUM(I2:I3)</f>
        <v>180</v>
      </c>
      <c r="O2" s="6">
        <f>SUM(J2:J3)</f>
        <v>18</v>
      </c>
      <c r="P2" s="9">
        <v>1</v>
      </c>
      <c r="Q2" s="10">
        <v>0.85</v>
      </c>
      <c r="R2" s="10">
        <f t="shared" ref="R2:R14" si="1">O2/N2</f>
        <v>0.1</v>
      </c>
      <c r="T2" s="6" t="s">
        <v>94</v>
      </c>
      <c r="U2" s="6">
        <f t="shared" ref="U2:U14" si="2">SUM(N2:N3)</f>
        <v>450</v>
      </c>
      <c r="V2" s="6">
        <f t="shared" ref="V2:V14" si="3">SUM(O2:O3)</f>
        <v>45</v>
      </c>
      <c r="W2" s="9">
        <v>1</v>
      </c>
      <c r="X2" s="10">
        <v>0.85</v>
      </c>
      <c r="Y2" s="10">
        <f t="shared" ref="Y2:Y14" si="4">(V2/U2)</f>
        <v>0.1</v>
      </c>
    </row>
    <row r="3" spans="1:25" x14ac:dyDescent="0.35">
      <c r="A3" s="14">
        <v>2</v>
      </c>
      <c r="B3" s="6" t="s">
        <v>37</v>
      </c>
      <c r="C3" s="7">
        <v>45952</v>
      </c>
      <c r="D3" s="6" t="s">
        <v>38</v>
      </c>
      <c r="E3" s="6">
        <v>6</v>
      </c>
      <c r="F3" s="8">
        <v>0.406944444444444</v>
      </c>
      <c r="G3" s="6" t="s">
        <v>42</v>
      </c>
      <c r="H3" s="6" t="s">
        <v>40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43</v>
      </c>
      <c r="N3" s="6">
        <f>SUM(I4:I6)</f>
        <v>270</v>
      </c>
      <c r="O3" s="6">
        <f>SUM(J4:J6)</f>
        <v>27</v>
      </c>
      <c r="P3" s="9">
        <v>1</v>
      </c>
      <c r="Q3" s="10">
        <v>0.85</v>
      </c>
      <c r="R3" s="10">
        <f t="shared" si="1"/>
        <v>0.1</v>
      </c>
      <c r="T3" s="6" t="s">
        <v>95</v>
      </c>
      <c r="U3" s="6">
        <f t="shared" si="2"/>
        <v>450</v>
      </c>
      <c r="V3" s="6">
        <f t="shared" si="3"/>
        <v>45</v>
      </c>
      <c r="W3" s="9">
        <v>1</v>
      </c>
      <c r="X3" s="10">
        <v>0.85</v>
      </c>
      <c r="Y3" s="10">
        <f t="shared" si="4"/>
        <v>0.1</v>
      </c>
    </row>
    <row r="4" spans="1:25" x14ac:dyDescent="0.35">
      <c r="A4" s="14">
        <v>3</v>
      </c>
      <c r="B4" s="6" t="s">
        <v>37</v>
      </c>
      <c r="C4" s="7">
        <v>45952</v>
      </c>
      <c r="D4" s="6" t="s">
        <v>38</v>
      </c>
      <c r="E4" s="6">
        <v>6</v>
      </c>
      <c r="F4" s="8">
        <v>0.420833333333333</v>
      </c>
      <c r="G4" s="6" t="s">
        <v>44</v>
      </c>
      <c r="H4" s="6" t="s">
        <v>40</v>
      </c>
      <c r="I4" s="17">
        <f>VLOOKUP(E4,Hoja1!E:F,2,)</f>
        <v>90</v>
      </c>
      <c r="J4" s="6">
        <f>VLOOKUP(H4,Hoja1!A:C,3,)</f>
        <v>9</v>
      </c>
      <c r="K4" s="9">
        <f t="shared" si="0"/>
        <v>0.1</v>
      </c>
      <c r="M4" s="6" t="s">
        <v>45</v>
      </c>
      <c r="N4" s="6">
        <f>SUM(I7:I8)</f>
        <v>180</v>
      </c>
      <c r="O4" s="6">
        <f>SUM(J7:J8)</f>
        <v>18</v>
      </c>
      <c r="P4" s="9">
        <v>1</v>
      </c>
      <c r="Q4" s="10">
        <v>0.85</v>
      </c>
      <c r="R4" s="10">
        <f t="shared" si="1"/>
        <v>0.1</v>
      </c>
      <c r="T4" s="6" t="s">
        <v>96</v>
      </c>
      <c r="U4" s="6">
        <f t="shared" si="2"/>
        <v>270</v>
      </c>
      <c r="V4" s="6">
        <f t="shared" si="3"/>
        <v>27</v>
      </c>
      <c r="W4" s="9">
        <v>1</v>
      </c>
      <c r="X4" s="10">
        <v>0.85</v>
      </c>
      <c r="Y4" s="10">
        <f t="shared" si="4"/>
        <v>0.1</v>
      </c>
    </row>
    <row r="5" spans="1:25" x14ac:dyDescent="0.35">
      <c r="A5" s="14">
        <v>4</v>
      </c>
      <c r="B5" s="6" t="s">
        <v>37</v>
      </c>
      <c r="C5" s="7">
        <v>45952</v>
      </c>
      <c r="D5" s="6" t="s">
        <v>38</v>
      </c>
      <c r="E5" s="6">
        <v>6</v>
      </c>
      <c r="F5" s="8">
        <v>0.43194444444444402</v>
      </c>
      <c r="G5" s="6" t="s">
        <v>46</v>
      </c>
      <c r="H5" s="6" t="s">
        <v>40</v>
      </c>
      <c r="I5" s="17">
        <f>VLOOKUP(E5,Hoja1!E:F,2,)</f>
        <v>90</v>
      </c>
      <c r="J5" s="6">
        <f>VLOOKUP(H5,Hoja1!A:C,3,)</f>
        <v>9</v>
      </c>
      <c r="K5" s="9">
        <f t="shared" si="0"/>
        <v>0.1</v>
      </c>
      <c r="M5" s="6" t="s">
        <v>47</v>
      </c>
      <c r="N5" s="6">
        <f>SUM(I9)</f>
        <v>90</v>
      </c>
      <c r="O5" s="6">
        <f>SUM(J9)</f>
        <v>9</v>
      </c>
      <c r="P5" s="9">
        <v>1</v>
      </c>
      <c r="Q5" s="10">
        <v>0.85</v>
      </c>
      <c r="R5" s="10">
        <f t="shared" si="1"/>
        <v>0.1</v>
      </c>
      <c r="T5" s="6" t="s">
        <v>97</v>
      </c>
      <c r="U5" s="6">
        <f t="shared" si="2"/>
        <v>180</v>
      </c>
      <c r="V5" s="6">
        <f t="shared" si="3"/>
        <v>18</v>
      </c>
      <c r="W5" s="9">
        <v>1</v>
      </c>
      <c r="X5" s="10">
        <v>0.85</v>
      </c>
      <c r="Y5" s="10">
        <f t="shared" si="4"/>
        <v>0.1</v>
      </c>
    </row>
    <row r="6" spans="1:25" x14ac:dyDescent="0.35">
      <c r="A6" s="14">
        <v>5</v>
      </c>
      <c r="B6" s="6" t="s">
        <v>37</v>
      </c>
      <c r="C6" s="7">
        <v>45952</v>
      </c>
      <c r="D6" s="6" t="s">
        <v>38</v>
      </c>
      <c r="E6" s="6">
        <v>6</v>
      </c>
      <c r="F6" s="8">
        <v>0.43611111111111101</v>
      </c>
      <c r="G6" s="6" t="s">
        <v>48</v>
      </c>
      <c r="H6" s="6" t="s">
        <v>40</v>
      </c>
      <c r="I6" s="18">
        <f>VLOOKUP(E6,Hoja1!E:F,2,)</f>
        <v>90</v>
      </c>
      <c r="J6" s="6">
        <f>VLOOKUP(H6,Hoja1!A:C,3,)</f>
        <v>9</v>
      </c>
      <c r="K6" s="9">
        <f t="shared" si="0"/>
        <v>0.1</v>
      </c>
      <c r="M6" s="19" t="s">
        <v>49</v>
      </c>
      <c r="N6" s="6">
        <f>SUM(I10)</f>
        <v>90</v>
      </c>
      <c r="O6" s="6">
        <f>SUM(J10)</f>
        <v>9</v>
      </c>
      <c r="P6" s="9">
        <v>1</v>
      </c>
      <c r="Q6" s="10">
        <v>0.85</v>
      </c>
      <c r="R6" s="10">
        <f t="shared" si="1"/>
        <v>0.1</v>
      </c>
      <c r="T6" s="6" t="s">
        <v>98</v>
      </c>
      <c r="U6" s="6">
        <f t="shared" si="2"/>
        <v>360</v>
      </c>
      <c r="V6" s="6">
        <f t="shared" si="3"/>
        <v>36</v>
      </c>
      <c r="W6" s="9">
        <v>1</v>
      </c>
      <c r="X6" s="10">
        <v>0.85</v>
      </c>
      <c r="Y6" s="10">
        <f t="shared" si="4"/>
        <v>0.1</v>
      </c>
    </row>
    <row r="7" spans="1:25" x14ac:dyDescent="0.35">
      <c r="A7" s="14">
        <v>6</v>
      </c>
      <c r="B7" s="6" t="s">
        <v>37</v>
      </c>
      <c r="C7" s="7">
        <v>45952</v>
      </c>
      <c r="D7" s="6" t="s">
        <v>38</v>
      </c>
      <c r="E7" s="6">
        <v>6</v>
      </c>
      <c r="F7" s="8">
        <v>0.44583333333333303</v>
      </c>
      <c r="G7" s="6" t="s">
        <v>50</v>
      </c>
      <c r="H7" s="6" t="s">
        <v>40</v>
      </c>
      <c r="I7" s="18">
        <f>VLOOKUP(E7,Hoja1!E:F,2,)</f>
        <v>90</v>
      </c>
      <c r="J7" s="6">
        <f>VLOOKUP(H7,Hoja1!A:C,3,)</f>
        <v>9</v>
      </c>
      <c r="K7" s="9">
        <f t="shared" si="0"/>
        <v>0.1</v>
      </c>
      <c r="M7" s="19" t="s">
        <v>51</v>
      </c>
      <c r="N7" s="6">
        <f>SUM(I15:I17)</f>
        <v>270</v>
      </c>
      <c r="O7" s="6">
        <f>SUM(J15:J17)</f>
        <v>27</v>
      </c>
      <c r="P7" s="9">
        <v>1</v>
      </c>
      <c r="Q7" s="10">
        <v>0.85</v>
      </c>
      <c r="R7" s="10">
        <f t="shared" si="1"/>
        <v>0.1</v>
      </c>
      <c r="T7" s="6" t="s">
        <v>99</v>
      </c>
      <c r="U7" s="6">
        <f t="shared" si="2"/>
        <v>450</v>
      </c>
      <c r="V7" s="6">
        <f t="shared" si="3"/>
        <v>45</v>
      </c>
      <c r="W7" s="9">
        <v>1</v>
      </c>
      <c r="X7" s="10">
        <v>0.85</v>
      </c>
      <c r="Y7" s="10">
        <f t="shared" si="4"/>
        <v>0.1</v>
      </c>
    </row>
    <row r="8" spans="1:25" x14ac:dyDescent="0.35">
      <c r="A8" s="14">
        <v>7</v>
      </c>
      <c r="B8" s="6" t="s">
        <v>37</v>
      </c>
      <c r="C8" s="7">
        <v>45952</v>
      </c>
      <c r="D8" s="6" t="s">
        <v>38</v>
      </c>
      <c r="E8" s="6">
        <v>6</v>
      </c>
      <c r="F8" s="8">
        <v>0.452777777777778</v>
      </c>
      <c r="G8" s="6" t="s">
        <v>52</v>
      </c>
      <c r="H8" s="6" t="s">
        <v>40</v>
      </c>
      <c r="I8" s="18">
        <f>VLOOKUP(E8,Hoja1!E:F,2,)</f>
        <v>90</v>
      </c>
      <c r="J8" s="6">
        <f>VLOOKUP(H8,Hoja1!A:C,3,)</f>
        <v>9</v>
      </c>
      <c r="K8" s="9">
        <f t="shared" si="0"/>
        <v>0.1</v>
      </c>
      <c r="M8" s="19" t="s">
        <v>53</v>
      </c>
      <c r="N8" s="6">
        <f>SUM(I13:I14)</f>
        <v>180</v>
      </c>
      <c r="O8" s="6">
        <f>SUM(J13:J14)</f>
        <v>18</v>
      </c>
      <c r="P8" s="9">
        <v>1</v>
      </c>
      <c r="Q8" s="10">
        <v>0.85</v>
      </c>
      <c r="R8" s="10">
        <f t="shared" si="1"/>
        <v>0.1</v>
      </c>
      <c r="T8" s="6" t="s">
        <v>100</v>
      </c>
      <c r="U8" s="6">
        <f t="shared" si="2"/>
        <v>270</v>
      </c>
      <c r="V8" s="6">
        <f t="shared" si="3"/>
        <v>27</v>
      </c>
      <c r="W8" s="9">
        <v>1</v>
      </c>
      <c r="X8" s="10">
        <v>0.85</v>
      </c>
      <c r="Y8" s="10">
        <f t="shared" si="4"/>
        <v>0.1</v>
      </c>
    </row>
    <row r="9" spans="1:25" x14ac:dyDescent="0.35">
      <c r="A9" s="14">
        <v>8</v>
      </c>
      <c r="B9" s="6" t="s">
        <v>37</v>
      </c>
      <c r="C9" s="7">
        <v>45952</v>
      </c>
      <c r="D9" s="6" t="s">
        <v>38</v>
      </c>
      <c r="E9" s="6">
        <v>6</v>
      </c>
      <c r="F9" s="8">
        <v>0.46388888888888902</v>
      </c>
      <c r="G9" s="12" t="s">
        <v>54</v>
      </c>
      <c r="H9" s="6" t="s">
        <v>40</v>
      </c>
      <c r="I9" s="17">
        <f>VLOOKUP(E9,Hoja1!E:F,2,)</f>
        <v>90</v>
      </c>
      <c r="J9" s="6">
        <f>VLOOKUP(H9,Hoja1!A:C,3,)</f>
        <v>9</v>
      </c>
      <c r="K9" s="9">
        <f t="shared" si="0"/>
        <v>0.1</v>
      </c>
      <c r="M9" s="19" t="s">
        <v>55</v>
      </c>
      <c r="N9" s="6">
        <f>SUM(I15)</f>
        <v>90</v>
      </c>
      <c r="O9" s="6">
        <f>SUM(J15)</f>
        <v>9</v>
      </c>
      <c r="P9" s="9">
        <v>1</v>
      </c>
      <c r="Q9" s="10">
        <v>0.85</v>
      </c>
      <c r="R9" s="10">
        <f t="shared" si="1"/>
        <v>0.1</v>
      </c>
      <c r="T9" s="6" t="s">
        <v>101</v>
      </c>
      <c r="U9" s="6">
        <f t="shared" si="2"/>
        <v>180</v>
      </c>
      <c r="V9" s="6">
        <f t="shared" si="3"/>
        <v>18</v>
      </c>
      <c r="W9" s="9">
        <v>1</v>
      </c>
      <c r="X9" s="10">
        <v>0.85</v>
      </c>
      <c r="Y9" s="10">
        <f t="shared" si="4"/>
        <v>0.1</v>
      </c>
    </row>
    <row r="10" spans="1:25" x14ac:dyDescent="0.35">
      <c r="A10" s="14"/>
      <c r="B10" s="6" t="s">
        <v>37</v>
      </c>
      <c r="C10" s="7">
        <v>45952</v>
      </c>
      <c r="D10" s="14" t="s">
        <v>38</v>
      </c>
      <c r="E10" s="6">
        <v>6</v>
      </c>
      <c r="F10" s="8">
        <v>0.49722222222222201</v>
      </c>
      <c r="G10" s="14" t="s">
        <v>42</v>
      </c>
      <c r="H10" s="14" t="s">
        <v>40</v>
      </c>
      <c r="I10" s="17">
        <f>VLOOKUP(E10,Hoja1!E:F,2,)</f>
        <v>90</v>
      </c>
      <c r="J10" s="6">
        <f>VLOOKUP(H10,Hoja1!A:C,3,)</f>
        <v>9</v>
      </c>
      <c r="K10" s="9">
        <f t="shared" si="0"/>
        <v>0.1</v>
      </c>
      <c r="M10" s="19" t="s">
        <v>56</v>
      </c>
      <c r="N10" s="6">
        <f>SUM(I16)</f>
        <v>90</v>
      </c>
      <c r="O10" s="6">
        <f>SUM(J16)</f>
        <v>9</v>
      </c>
      <c r="P10" s="9">
        <v>1</v>
      </c>
      <c r="Q10" s="10">
        <v>0.85</v>
      </c>
      <c r="R10" s="10">
        <f t="shared" si="1"/>
        <v>0.1</v>
      </c>
      <c r="T10" s="6" t="s">
        <v>102</v>
      </c>
      <c r="U10" s="6">
        <f t="shared" si="2"/>
        <v>270</v>
      </c>
      <c r="V10" s="6">
        <f t="shared" si="3"/>
        <v>27</v>
      </c>
      <c r="W10" s="9">
        <v>1</v>
      </c>
      <c r="X10" s="10">
        <v>0.85</v>
      </c>
      <c r="Y10" s="10">
        <f t="shared" si="4"/>
        <v>0.1</v>
      </c>
    </row>
    <row r="11" spans="1:25" x14ac:dyDescent="0.35">
      <c r="A11" s="14">
        <v>10</v>
      </c>
      <c r="B11" s="6" t="s">
        <v>37</v>
      </c>
      <c r="C11" s="7">
        <v>45952</v>
      </c>
      <c r="D11" s="14" t="s">
        <v>38</v>
      </c>
      <c r="E11" s="6">
        <v>6</v>
      </c>
      <c r="F11" s="8">
        <v>0.50208333333333299</v>
      </c>
      <c r="G11" s="14" t="s">
        <v>57</v>
      </c>
      <c r="H11" s="14" t="s">
        <v>40</v>
      </c>
      <c r="I11" s="17">
        <f>VLOOKUP(E11,Hoja1!E:F,2,)</f>
        <v>90</v>
      </c>
      <c r="J11" s="6">
        <f>VLOOKUP(H11,Hoja1!A:C,3,)</f>
        <v>9</v>
      </c>
      <c r="K11" s="9">
        <f t="shared" si="0"/>
        <v>0.1</v>
      </c>
      <c r="M11" s="19" t="s">
        <v>58</v>
      </c>
      <c r="N11" s="6">
        <f>SUM(I17:I18)</f>
        <v>180</v>
      </c>
      <c r="O11" s="6">
        <f>SUM(J17:J18)</f>
        <v>18</v>
      </c>
      <c r="P11" s="9">
        <v>1</v>
      </c>
      <c r="Q11" s="10">
        <v>0.85</v>
      </c>
      <c r="R11" s="10">
        <f t="shared" si="1"/>
        <v>0.1</v>
      </c>
      <c r="T11" s="6" t="s">
        <v>103</v>
      </c>
      <c r="U11" s="6">
        <f t="shared" si="2"/>
        <v>360</v>
      </c>
      <c r="V11" s="6">
        <f t="shared" si="3"/>
        <v>36</v>
      </c>
      <c r="W11" s="9">
        <v>1</v>
      </c>
      <c r="X11" s="10">
        <v>0.85</v>
      </c>
      <c r="Y11" s="10">
        <f t="shared" si="4"/>
        <v>0.1</v>
      </c>
    </row>
    <row r="12" spans="1:25" x14ac:dyDescent="0.35">
      <c r="A12" s="14">
        <v>11</v>
      </c>
      <c r="B12" s="6" t="s">
        <v>37</v>
      </c>
      <c r="C12" s="7">
        <v>45952</v>
      </c>
      <c r="D12" s="14" t="s">
        <v>38</v>
      </c>
      <c r="E12" s="6">
        <v>6</v>
      </c>
      <c r="F12" s="8">
        <v>0.51944444444444504</v>
      </c>
      <c r="G12" s="14" t="s">
        <v>59</v>
      </c>
      <c r="H12" s="14" t="s">
        <v>40</v>
      </c>
      <c r="I12" s="18">
        <f>VLOOKUP(E12,Hoja1!E:F,2,)</f>
        <v>90</v>
      </c>
      <c r="J12" s="6">
        <f>VLOOKUP(H12,Hoja1!A:C,3,)</f>
        <v>9</v>
      </c>
      <c r="K12" s="9">
        <f t="shared" si="0"/>
        <v>0.1</v>
      </c>
      <c r="M12" s="19" t="s">
        <v>60</v>
      </c>
      <c r="N12" s="6">
        <f>SUM(I20:I21)</f>
        <v>180</v>
      </c>
      <c r="O12" s="6">
        <f>SUM(J20:J21)</f>
        <v>18</v>
      </c>
      <c r="P12" s="9">
        <v>1</v>
      </c>
      <c r="Q12" s="10">
        <v>0.85</v>
      </c>
      <c r="R12" s="10">
        <f t="shared" si="1"/>
        <v>0.1</v>
      </c>
      <c r="T12" s="19" t="s">
        <v>104</v>
      </c>
      <c r="U12" s="6">
        <f t="shared" si="2"/>
        <v>450</v>
      </c>
      <c r="V12" s="6">
        <f t="shared" si="3"/>
        <v>45</v>
      </c>
      <c r="W12" s="9">
        <v>1</v>
      </c>
      <c r="X12" s="10">
        <v>0.85</v>
      </c>
      <c r="Y12" s="10">
        <f t="shared" si="4"/>
        <v>0.1</v>
      </c>
    </row>
    <row r="13" spans="1:25" x14ac:dyDescent="0.35">
      <c r="A13" s="14">
        <v>12</v>
      </c>
      <c r="B13" s="6" t="s">
        <v>37</v>
      </c>
      <c r="C13" s="7">
        <v>45952</v>
      </c>
      <c r="D13" s="14" t="s">
        <v>38</v>
      </c>
      <c r="E13" s="6">
        <v>6</v>
      </c>
      <c r="F13" s="8">
        <v>0.530555555555556</v>
      </c>
      <c r="G13" s="14" t="s">
        <v>50</v>
      </c>
      <c r="H13" s="14" t="s">
        <v>40</v>
      </c>
      <c r="I13" s="18">
        <f>VLOOKUP(E13,Hoja1!E:F,2,)</f>
        <v>90</v>
      </c>
      <c r="J13" s="6">
        <f>VLOOKUP(H13,Hoja1!A:C,3,)</f>
        <v>9</v>
      </c>
      <c r="K13" s="9">
        <f t="shared" si="0"/>
        <v>0.1</v>
      </c>
      <c r="M13" s="20" t="s">
        <v>61</v>
      </c>
      <c r="N13" s="6">
        <f>SUM(I22:I24)</f>
        <v>270</v>
      </c>
      <c r="O13" s="6">
        <f>SUM(J22:J24)</f>
        <v>27</v>
      </c>
      <c r="P13" s="9">
        <v>1</v>
      </c>
      <c r="Q13" s="10">
        <v>0.85</v>
      </c>
      <c r="R13" s="10">
        <f t="shared" si="1"/>
        <v>0.1</v>
      </c>
      <c r="T13" s="20" t="s">
        <v>105</v>
      </c>
      <c r="U13" s="6">
        <f t="shared" si="2"/>
        <v>540</v>
      </c>
      <c r="V13" s="6">
        <f t="shared" si="3"/>
        <v>54</v>
      </c>
      <c r="W13" s="9">
        <v>1</v>
      </c>
      <c r="X13" s="10">
        <v>0.85</v>
      </c>
      <c r="Y13" s="10">
        <f t="shared" si="4"/>
        <v>0.1</v>
      </c>
    </row>
    <row r="14" spans="1:25" x14ac:dyDescent="0.35">
      <c r="A14" s="14">
        <v>13</v>
      </c>
      <c r="B14" s="6" t="s">
        <v>37</v>
      </c>
      <c r="C14" s="7">
        <v>45952</v>
      </c>
      <c r="D14" s="14" t="s">
        <v>38</v>
      </c>
      <c r="E14" s="6">
        <v>6</v>
      </c>
      <c r="F14" s="8">
        <v>0.53680555555555598</v>
      </c>
      <c r="G14" s="14" t="s">
        <v>62</v>
      </c>
      <c r="H14" s="14" t="s">
        <v>40</v>
      </c>
      <c r="I14" s="18">
        <f>VLOOKUP(E14,Hoja1!E:F,2,)</f>
        <v>90</v>
      </c>
      <c r="J14" s="6">
        <f>VLOOKUP(H14,Hoja1!A:C,3,)</f>
        <v>9</v>
      </c>
      <c r="K14" s="9">
        <f t="shared" si="0"/>
        <v>0.1</v>
      </c>
      <c r="M14" s="20" t="s">
        <v>63</v>
      </c>
      <c r="N14" s="6">
        <f>SUM(I25:I27)</f>
        <v>270</v>
      </c>
      <c r="O14" s="6">
        <f>SUM(J25:J27)</f>
        <v>27</v>
      </c>
      <c r="P14" s="9">
        <v>1</v>
      </c>
      <c r="Q14" s="10">
        <v>0.85</v>
      </c>
      <c r="R14" s="10">
        <f t="shared" si="1"/>
        <v>0.1</v>
      </c>
      <c r="T14" s="20" t="s">
        <v>106</v>
      </c>
      <c r="U14" s="6">
        <f t="shared" si="2"/>
        <v>270</v>
      </c>
      <c r="V14" s="6">
        <f t="shared" si="3"/>
        <v>27</v>
      </c>
      <c r="W14" s="9">
        <v>1</v>
      </c>
      <c r="X14" s="10">
        <v>0.85</v>
      </c>
      <c r="Y14" s="10">
        <f t="shared" si="4"/>
        <v>0.1</v>
      </c>
    </row>
    <row r="15" spans="1:25" x14ac:dyDescent="0.35">
      <c r="A15" s="14">
        <v>14</v>
      </c>
      <c r="B15" s="6" t="s">
        <v>37</v>
      </c>
      <c r="C15" s="7">
        <v>45952</v>
      </c>
      <c r="D15" s="14" t="s">
        <v>38</v>
      </c>
      <c r="E15" s="6">
        <v>6</v>
      </c>
      <c r="F15" s="8">
        <v>0.55902777777777801</v>
      </c>
      <c r="G15" s="14" t="s">
        <v>64</v>
      </c>
      <c r="H15" s="14" t="s">
        <v>40</v>
      </c>
      <c r="I15" s="18">
        <f>VLOOKUP(E15,Hoja1!E:F,2,)</f>
        <v>90</v>
      </c>
      <c r="J15" s="6">
        <f>VLOOKUP(H15,Hoja1!A:C,3,)</f>
        <v>9</v>
      </c>
      <c r="K15" s="9">
        <f t="shared" si="0"/>
        <v>0.1</v>
      </c>
    </row>
    <row r="16" spans="1:25" x14ac:dyDescent="0.35">
      <c r="A16" s="14">
        <v>15</v>
      </c>
      <c r="B16" s="6" t="s">
        <v>37</v>
      </c>
      <c r="C16" s="7">
        <v>45952</v>
      </c>
      <c r="D16" s="14" t="s">
        <v>38</v>
      </c>
      <c r="E16" s="6">
        <v>6</v>
      </c>
      <c r="F16" s="8">
        <v>0.57430555555555596</v>
      </c>
      <c r="G16" s="14" t="s">
        <v>65</v>
      </c>
      <c r="H16" s="14" t="s">
        <v>40</v>
      </c>
      <c r="I16" s="18">
        <f>VLOOKUP(E16,Hoja1!E:F,2,)</f>
        <v>90</v>
      </c>
      <c r="J16" s="6">
        <f>VLOOKUP(H16,Hoja1!A:C,3,)</f>
        <v>9</v>
      </c>
      <c r="K16" s="9">
        <f t="shared" si="0"/>
        <v>0.1</v>
      </c>
    </row>
    <row r="17" spans="1:11" x14ac:dyDescent="0.35">
      <c r="A17" s="14">
        <v>16</v>
      </c>
      <c r="B17" s="6" t="s">
        <v>37</v>
      </c>
      <c r="C17" s="7">
        <v>45952</v>
      </c>
      <c r="D17" s="14" t="s">
        <v>38</v>
      </c>
      <c r="E17" s="6">
        <v>6</v>
      </c>
      <c r="F17" s="8">
        <v>0.59027777777777801</v>
      </c>
      <c r="G17" s="14" t="s">
        <v>66</v>
      </c>
      <c r="H17" s="14" t="s">
        <v>40</v>
      </c>
      <c r="I17" s="18">
        <f>VLOOKUP(E17,Hoja1!E:F,2,)</f>
        <v>90</v>
      </c>
      <c r="J17" s="6">
        <f>VLOOKUP(H17,Hoja1!A:C,3,)</f>
        <v>9</v>
      </c>
      <c r="K17" s="9">
        <f t="shared" si="0"/>
        <v>0.1</v>
      </c>
    </row>
    <row r="18" spans="1:11" x14ac:dyDescent="0.35">
      <c r="A18" s="14">
        <v>17</v>
      </c>
      <c r="B18" s="6" t="s">
        <v>37</v>
      </c>
      <c r="C18" s="7">
        <v>45952</v>
      </c>
      <c r="D18" s="14" t="s">
        <v>38</v>
      </c>
      <c r="E18" s="6">
        <v>6</v>
      </c>
      <c r="F18" s="8">
        <v>0.593055555555556</v>
      </c>
      <c r="G18" s="14" t="s">
        <v>67</v>
      </c>
      <c r="H18" s="14" t="s">
        <v>40</v>
      </c>
      <c r="I18" s="18">
        <f>VLOOKUP(E18,Hoja1!E:F,2,)</f>
        <v>90</v>
      </c>
      <c r="J18" s="6">
        <f>VLOOKUP(H18,Hoja1!A:C,3,)</f>
        <v>9</v>
      </c>
      <c r="K18" s="9">
        <f t="shared" si="0"/>
        <v>0.1</v>
      </c>
    </row>
    <row r="19" spans="1:11" x14ac:dyDescent="0.35">
      <c r="A19" s="14">
        <v>18</v>
      </c>
      <c r="B19" s="6" t="s">
        <v>37</v>
      </c>
      <c r="C19" s="7">
        <v>45952</v>
      </c>
      <c r="D19" s="14" t="s">
        <v>38</v>
      </c>
      <c r="E19" s="6">
        <v>6</v>
      </c>
      <c r="F19" s="8">
        <v>0.60416666666666696</v>
      </c>
      <c r="G19" s="14" t="s">
        <v>68</v>
      </c>
      <c r="H19" s="14" t="s">
        <v>40</v>
      </c>
      <c r="I19" s="18">
        <f>VLOOKUP(E19,Hoja1!E:F,2,)</f>
        <v>90</v>
      </c>
      <c r="J19" s="6">
        <f>VLOOKUP(H19,Hoja1!A:C,3,)</f>
        <v>9</v>
      </c>
      <c r="K19" s="9">
        <f t="shared" si="0"/>
        <v>0.1</v>
      </c>
    </row>
    <row r="20" spans="1:11" x14ac:dyDescent="0.35">
      <c r="A20" s="14">
        <v>19</v>
      </c>
      <c r="B20" s="6" t="s">
        <v>37</v>
      </c>
      <c r="C20" s="7">
        <v>45952</v>
      </c>
      <c r="D20" s="14" t="s">
        <v>38</v>
      </c>
      <c r="E20" s="6">
        <v>6</v>
      </c>
      <c r="F20" s="8">
        <v>0.60486111111111096</v>
      </c>
      <c r="G20" s="14" t="s">
        <v>69</v>
      </c>
      <c r="H20" s="14" t="s">
        <v>40</v>
      </c>
      <c r="I20" s="18">
        <f>VLOOKUP(E20,Hoja1!E:F,2,)</f>
        <v>90</v>
      </c>
      <c r="J20" s="6">
        <f>VLOOKUP(H20,Hoja1!A:C,3,)</f>
        <v>9</v>
      </c>
      <c r="K20" s="9">
        <f t="shared" si="0"/>
        <v>0.1</v>
      </c>
    </row>
    <row r="21" spans="1:11" x14ac:dyDescent="0.35">
      <c r="A21" s="14">
        <v>20</v>
      </c>
      <c r="B21" s="6" t="s">
        <v>37</v>
      </c>
      <c r="C21" s="7">
        <v>45952</v>
      </c>
      <c r="D21" s="14" t="s">
        <v>38</v>
      </c>
      <c r="E21" s="6">
        <v>6</v>
      </c>
      <c r="F21" s="8">
        <v>0.61875000000000002</v>
      </c>
      <c r="G21" s="14" t="s">
        <v>46</v>
      </c>
      <c r="H21" s="14" t="s">
        <v>40</v>
      </c>
      <c r="I21" s="18">
        <f>VLOOKUP(E21,Hoja1!E:F,2,)</f>
        <v>90</v>
      </c>
      <c r="J21" s="6">
        <f>VLOOKUP(H21,Hoja1!A:C,3,)</f>
        <v>9</v>
      </c>
      <c r="K21" s="9">
        <f t="shared" si="0"/>
        <v>0.1</v>
      </c>
    </row>
    <row r="22" spans="1:11" x14ac:dyDescent="0.35">
      <c r="A22" s="14">
        <v>21</v>
      </c>
      <c r="B22" s="6" t="s">
        <v>37</v>
      </c>
      <c r="C22" s="7">
        <v>45952</v>
      </c>
      <c r="D22" s="14" t="s">
        <v>38</v>
      </c>
      <c r="E22" s="6">
        <v>6</v>
      </c>
      <c r="F22" s="8">
        <v>0.62638888888888899</v>
      </c>
      <c r="G22" s="14" t="s">
        <v>70</v>
      </c>
      <c r="H22" s="14" t="s">
        <v>40</v>
      </c>
      <c r="I22" s="18">
        <f>VLOOKUP(E22,Hoja1!E:F,2,)</f>
        <v>90</v>
      </c>
      <c r="J22" s="6">
        <f>VLOOKUP(H22,Hoja1!A:C,3,)</f>
        <v>9</v>
      </c>
      <c r="K22" s="9">
        <f t="shared" si="0"/>
        <v>0.1</v>
      </c>
    </row>
    <row r="23" spans="1:11" x14ac:dyDescent="0.35">
      <c r="A23" s="14">
        <v>22</v>
      </c>
      <c r="B23" s="6" t="s">
        <v>37</v>
      </c>
      <c r="C23" s="7">
        <v>45952</v>
      </c>
      <c r="D23" s="14" t="s">
        <v>38</v>
      </c>
      <c r="E23" s="6">
        <v>6</v>
      </c>
      <c r="F23" s="8">
        <v>0.62777777777777799</v>
      </c>
      <c r="G23" s="14" t="s">
        <v>54</v>
      </c>
      <c r="H23" s="14" t="s">
        <v>40</v>
      </c>
      <c r="I23" s="18">
        <f>VLOOKUP(E23,Hoja1!E:F,2,)</f>
        <v>90</v>
      </c>
      <c r="J23" s="6">
        <f>VLOOKUP(H23,Hoja1!A:C,3,)</f>
        <v>9</v>
      </c>
      <c r="K23" s="9">
        <f t="shared" si="0"/>
        <v>0.1</v>
      </c>
    </row>
    <row r="24" spans="1:11" x14ac:dyDescent="0.35">
      <c r="A24" s="14">
        <v>23</v>
      </c>
      <c r="B24" s="6" t="s">
        <v>37</v>
      </c>
      <c r="C24" s="7">
        <v>45952</v>
      </c>
      <c r="D24" s="14" t="s">
        <v>38</v>
      </c>
      <c r="E24" s="6">
        <v>6</v>
      </c>
      <c r="F24" s="8">
        <v>0.63958333333333295</v>
      </c>
      <c r="G24" s="14" t="s">
        <v>71</v>
      </c>
      <c r="H24" s="14" t="s">
        <v>40</v>
      </c>
      <c r="I24" s="18">
        <f>VLOOKUP(E24,Hoja1!E:F,2,)</f>
        <v>90</v>
      </c>
      <c r="J24" s="6">
        <f>VLOOKUP(H24,Hoja1!A:C,3,)</f>
        <v>9</v>
      </c>
      <c r="K24" s="9">
        <f t="shared" si="0"/>
        <v>0.1</v>
      </c>
    </row>
    <row r="25" spans="1:11" x14ac:dyDescent="0.35">
      <c r="A25" s="14">
        <v>24</v>
      </c>
      <c r="B25" s="6" t="s">
        <v>37</v>
      </c>
      <c r="C25" s="7">
        <v>45952</v>
      </c>
      <c r="D25" s="6" t="s">
        <v>38</v>
      </c>
      <c r="E25" s="6">
        <v>6</v>
      </c>
      <c r="F25" s="8">
        <v>0.64930555555555602</v>
      </c>
      <c r="G25" s="6" t="s">
        <v>72</v>
      </c>
      <c r="H25" s="6" t="s">
        <v>40</v>
      </c>
      <c r="I25" s="18">
        <f>VLOOKUP(E25,Hoja1!E:F,2,)</f>
        <v>90</v>
      </c>
      <c r="J25" s="6">
        <f>VLOOKUP(H25,Hoja1!A:C,3,)</f>
        <v>9</v>
      </c>
      <c r="K25" s="9">
        <f t="shared" si="0"/>
        <v>0.1</v>
      </c>
    </row>
    <row r="26" spans="1:11" x14ac:dyDescent="0.35">
      <c r="A26" s="14">
        <v>25</v>
      </c>
      <c r="B26" s="6" t="s">
        <v>37</v>
      </c>
      <c r="C26" s="7">
        <v>45952</v>
      </c>
      <c r="D26" s="6" t="s">
        <v>38</v>
      </c>
      <c r="E26" s="6">
        <v>6</v>
      </c>
      <c r="F26" s="8">
        <v>0.65763888888888899</v>
      </c>
      <c r="G26" s="6" t="s">
        <v>42</v>
      </c>
      <c r="H26" s="6" t="s">
        <v>40</v>
      </c>
      <c r="I26" s="18">
        <f>VLOOKUP(E26,Hoja1!E:F,2,)</f>
        <v>90</v>
      </c>
      <c r="J26" s="6">
        <f>VLOOKUP(H26,Hoja1!A:C,3,)</f>
        <v>9</v>
      </c>
      <c r="K26" s="9">
        <f t="shared" si="0"/>
        <v>0.1</v>
      </c>
    </row>
    <row r="27" spans="1:11" x14ac:dyDescent="0.35">
      <c r="A27" s="14">
        <v>26</v>
      </c>
      <c r="B27" s="6" t="s">
        <v>37</v>
      </c>
      <c r="C27" s="7">
        <v>45952</v>
      </c>
      <c r="D27" s="6" t="s">
        <v>38</v>
      </c>
      <c r="E27" s="6">
        <v>6</v>
      </c>
      <c r="F27" s="8">
        <v>0.66180555555555598</v>
      </c>
      <c r="G27" s="6" t="s">
        <v>66</v>
      </c>
      <c r="H27" s="6" t="s">
        <v>40</v>
      </c>
      <c r="I27" s="18">
        <f>VLOOKUP(E27,Hoja1!E:F,2,)</f>
        <v>90</v>
      </c>
      <c r="J27" s="6">
        <f>VLOOKUP(H27,Hoja1!A:C,3,)</f>
        <v>9</v>
      </c>
      <c r="K27" s="9">
        <f t="shared" si="0"/>
        <v>0.1</v>
      </c>
    </row>
    <row r="28" spans="1:11" x14ac:dyDescent="0.35">
      <c r="A28" s="14">
        <v>27</v>
      </c>
      <c r="B28" s="6"/>
      <c r="C28" s="7"/>
      <c r="D28" s="6"/>
      <c r="E28" s="6"/>
      <c r="F28" s="8"/>
      <c r="G28" s="6"/>
      <c r="H28" s="6"/>
      <c r="I28" s="18"/>
      <c r="J28" s="6"/>
      <c r="K28" s="9">
        <v>0.85</v>
      </c>
    </row>
    <row r="29" spans="1:11" x14ac:dyDescent="0.35">
      <c r="A29" s="14">
        <v>28</v>
      </c>
      <c r="B29" s="6"/>
      <c r="C29" s="7"/>
      <c r="D29" s="6"/>
      <c r="E29" s="6"/>
      <c r="F29" s="8"/>
      <c r="G29" s="6"/>
      <c r="H29" s="6"/>
      <c r="I29" s="18"/>
      <c r="J29" s="6"/>
      <c r="K29" s="9"/>
    </row>
    <row r="30" spans="1:11" x14ac:dyDescent="0.35">
      <c r="A30" s="14">
        <v>29</v>
      </c>
      <c r="B30" s="6"/>
      <c r="C30" s="7"/>
      <c r="D30" s="6"/>
      <c r="E30" s="6"/>
      <c r="F30" s="8"/>
      <c r="G30" s="6"/>
      <c r="H30" s="6"/>
      <c r="I30" s="18"/>
      <c r="J30" s="6"/>
      <c r="K30" s="9"/>
    </row>
    <row r="31" spans="1:11" x14ac:dyDescent="0.35">
      <c r="A31" s="14">
        <v>30</v>
      </c>
      <c r="B31" s="6"/>
      <c r="C31" s="7"/>
      <c r="D31" s="14"/>
      <c r="E31" s="6"/>
      <c r="F31" s="8"/>
      <c r="G31" s="14"/>
      <c r="H31" s="14"/>
      <c r="I31" s="18"/>
      <c r="J31" s="6"/>
      <c r="K31" s="9"/>
    </row>
    <row r="32" spans="1:11" x14ac:dyDescent="0.35">
      <c r="A32" s="14">
        <v>31</v>
      </c>
      <c r="B32" s="6"/>
      <c r="C32" s="7"/>
      <c r="D32" s="14"/>
      <c r="E32" s="6"/>
      <c r="F32" s="8"/>
      <c r="G32" s="14"/>
      <c r="H32" s="14"/>
      <c r="I32" s="18"/>
      <c r="J32" s="6"/>
      <c r="K32" s="9"/>
    </row>
    <row r="33" spans="1:11" x14ac:dyDescent="0.35">
      <c r="A33" s="14">
        <v>32</v>
      </c>
      <c r="B33" s="6"/>
      <c r="C33" s="7"/>
      <c r="D33" s="14"/>
      <c r="E33" s="6"/>
      <c r="F33" s="8"/>
      <c r="G33" s="14"/>
      <c r="H33" s="14"/>
      <c r="I33" s="18"/>
      <c r="J33" s="6"/>
      <c r="K33" s="9"/>
    </row>
    <row r="34" spans="1:11" x14ac:dyDescent="0.35">
      <c r="A34" s="14">
        <v>33</v>
      </c>
      <c r="B34" s="6"/>
      <c r="C34" s="7"/>
      <c r="D34" s="14"/>
      <c r="E34" s="6"/>
      <c r="F34" s="8"/>
      <c r="G34" s="14"/>
      <c r="H34" s="14"/>
      <c r="I34" s="18"/>
      <c r="J34" s="6"/>
      <c r="K34" s="9"/>
    </row>
    <row r="35" spans="1:11" x14ac:dyDescent="0.35">
      <c r="D35" s="1"/>
      <c r="E35" s="1"/>
      <c r="F35" s="21"/>
      <c r="G35" s="1"/>
      <c r="H35" s="1"/>
      <c r="I35" s="1"/>
      <c r="J35" s="1"/>
      <c r="K35" s="1"/>
    </row>
    <row r="36" spans="1:11" x14ac:dyDescent="0.35">
      <c r="D36" s="1"/>
      <c r="E36" s="1"/>
      <c r="F36" s="21"/>
      <c r="G36" s="1"/>
      <c r="H36" s="1"/>
      <c r="I36" s="1"/>
      <c r="J36" s="1"/>
      <c r="K36" s="1"/>
    </row>
    <row r="37" spans="1:11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3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73</v>
      </c>
      <c r="C2" s="7">
        <v>45930</v>
      </c>
      <c r="D2" s="6">
        <v>722</v>
      </c>
      <c r="E2" s="6">
        <v>2</v>
      </c>
      <c r="F2" s="8">
        <v>0.27430555555555602</v>
      </c>
      <c r="G2" s="6" t="s">
        <v>74</v>
      </c>
      <c r="H2" s="6" t="s">
        <v>40</v>
      </c>
      <c r="I2" s="17">
        <f>VLOOKUP(E2,Hoja1!E:F,2,)</f>
        <v>90</v>
      </c>
      <c r="J2" s="6">
        <f>VLOOKUP(H2,Hoja1!A:C,3,)</f>
        <v>9</v>
      </c>
      <c r="K2" s="9">
        <f t="shared" ref="K2:K14" si="0">J2/I2</f>
        <v>0.1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64.8</v>
      </c>
      <c r="Q2" s="9">
        <v>1</v>
      </c>
      <c r="R2" s="10">
        <v>0.85</v>
      </c>
      <c r="S2" s="10">
        <f>P2/O2</f>
        <v>0.18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192.6</v>
      </c>
      <c r="Y2" s="9">
        <v>1</v>
      </c>
      <c r="Z2" s="10">
        <v>0.85</v>
      </c>
      <c r="AA2" s="10">
        <f>(X2/W2)</f>
        <v>0.30571428571428572</v>
      </c>
    </row>
    <row r="3" spans="1:27" ht="14.5" x14ac:dyDescent="0.35">
      <c r="A3" s="14">
        <v>2</v>
      </c>
      <c r="B3" s="6" t="s">
        <v>73</v>
      </c>
      <c r="C3" s="7">
        <v>45930</v>
      </c>
      <c r="D3" s="6">
        <v>722</v>
      </c>
      <c r="E3" s="6">
        <v>2</v>
      </c>
      <c r="F3" s="8">
        <v>0.27708333333333302</v>
      </c>
      <c r="G3" s="6" t="s">
        <v>75</v>
      </c>
      <c r="H3" s="6" t="s">
        <v>40</v>
      </c>
      <c r="I3" s="17">
        <f>VLOOKUP(E3,Hoja1!E:F,2,)</f>
        <v>90</v>
      </c>
      <c r="J3" s="6">
        <f>VLOOKUP(H3,Hoja1!A:C,3,)</f>
        <v>9</v>
      </c>
      <c r="K3" s="9">
        <f t="shared" si="0"/>
        <v>0.1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127.8</v>
      </c>
      <c r="Q3" s="9">
        <v>1</v>
      </c>
      <c r="R3" s="10">
        <v>0.85</v>
      </c>
      <c r="S3" s="10">
        <f>P3/O3</f>
        <v>0.47333333333333333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221.39999999999998</v>
      </c>
      <c r="Y3" s="9">
        <v>1</v>
      </c>
      <c r="Z3" s="10">
        <v>0.85</v>
      </c>
      <c r="AA3" s="11">
        <f>(X3/W3)</f>
        <v>0.41</v>
      </c>
    </row>
    <row r="4" spans="1:27" ht="14.5" x14ac:dyDescent="0.35">
      <c r="A4" s="14">
        <v>3</v>
      </c>
      <c r="B4" s="6" t="s">
        <v>73</v>
      </c>
      <c r="C4" s="7">
        <v>45930</v>
      </c>
      <c r="D4" s="6">
        <v>722</v>
      </c>
      <c r="E4" s="6">
        <v>2</v>
      </c>
      <c r="F4" s="8">
        <v>0.281944444444444</v>
      </c>
      <c r="G4" s="6" t="s">
        <v>76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93.6</v>
      </c>
      <c r="Q4" s="9">
        <v>1</v>
      </c>
      <c r="R4" s="10">
        <v>0.85</v>
      </c>
      <c r="S4" s="10">
        <f>P4/O4</f>
        <v>0.34666666666666662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ht="14.5" x14ac:dyDescent="0.35">
      <c r="A5" s="14">
        <v>4</v>
      </c>
      <c r="B5" s="6" t="s">
        <v>73</v>
      </c>
      <c r="C5" s="7">
        <v>45930</v>
      </c>
      <c r="D5" s="6">
        <v>722</v>
      </c>
      <c r="E5" s="6">
        <v>2</v>
      </c>
      <c r="F5" s="8">
        <v>0.28819444444444398</v>
      </c>
      <c r="G5" s="6" t="s">
        <v>77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ht="14.5" x14ac:dyDescent="0.35">
      <c r="A6" s="14">
        <v>5</v>
      </c>
      <c r="B6" s="6" t="s">
        <v>73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78</v>
      </c>
      <c r="H6" s="6" t="s">
        <v>36</v>
      </c>
      <c r="I6" s="18">
        <f>VLOOKUP(E6,Hoja1!E:F,2,)</f>
        <v>90</v>
      </c>
      <c r="J6" s="6">
        <f>VLOOKUP(H6,Hoja1!A:C,3,)</f>
        <v>19.8</v>
      </c>
      <c r="K6" s="9">
        <f t="shared" si="0"/>
        <v>0.22</v>
      </c>
    </row>
    <row r="7" spans="1:27" ht="14.5" x14ac:dyDescent="0.35">
      <c r="A7" s="14">
        <v>6</v>
      </c>
      <c r="B7" s="6" t="s">
        <v>73</v>
      </c>
      <c r="C7" s="7">
        <v>45930</v>
      </c>
      <c r="D7" s="6">
        <v>722</v>
      </c>
      <c r="E7" s="6">
        <v>2</v>
      </c>
      <c r="F7" s="8">
        <v>0.30069444444444399</v>
      </c>
      <c r="G7" s="6" t="s">
        <v>79</v>
      </c>
      <c r="H7" s="6">
        <v>3</v>
      </c>
      <c r="I7" s="18">
        <f>VLOOKUP(E7,Hoja1!E:F,2,)</f>
        <v>90</v>
      </c>
      <c r="J7" s="6">
        <f>VLOOKUP(H7,Hoja1!A:C,3,)</f>
        <v>54</v>
      </c>
      <c r="K7" s="9">
        <f t="shared" si="0"/>
        <v>0.6</v>
      </c>
    </row>
    <row r="8" spans="1:27" ht="14.5" x14ac:dyDescent="0.35">
      <c r="A8" s="14">
        <v>7</v>
      </c>
      <c r="B8" s="6" t="s">
        <v>73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80</v>
      </c>
      <c r="H8" s="6">
        <v>3</v>
      </c>
      <c r="I8" s="18">
        <f>VLOOKUP(E8,Hoja1!E:F,2,)</f>
        <v>90</v>
      </c>
      <c r="J8" s="6">
        <f>VLOOKUP(H8,Hoja1!A:C,3,)</f>
        <v>54</v>
      </c>
      <c r="K8" s="9">
        <f t="shared" si="0"/>
        <v>0.6</v>
      </c>
    </row>
    <row r="9" spans="1:27" ht="14.5" x14ac:dyDescent="0.35">
      <c r="A9" s="14">
        <v>8</v>
      </c>
      <c r="B9" s="6" t="s">
        <v>73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81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73</v>
      </c>
      <c r="C10" s="7">
        <v>45930</v>
      </c>
      <c r="D10" s="14">
        <v>722</v>
      </c>
      <c r="E10" s="6">
        <v>2</v>
      </c>
      <c r="F10" s="8">
        <v>0.32222222222222202</v>
      </c>
      <c r="G10" s="14" t="s">
        <v>82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73</v>
      </c>
      <c r="C11" s="7">
        <v>45930</v>
      </c>
      <c r="D11" s="14">
        <v>722</v>
      </c>
      <c r="E11" s="6">
        <v>2</v>
      </c>
      <c r="F11" s="8">
        <v>0.328472222222222</v>
      </c>
      <c r="G11" s="14" t="s">
        <v>83</v>
      </c>
      <c r="H11" s="14" t="s">
        <v>36</v>
      </c>
      <c r="I11" s="17">
        <f>VLOOKUP(E11,Hoja1!E:F,2,)</f>
        <v>90</v>
      </c>
      <c r="J11" s="6">
        <f>VLOOKUP(H11,Hoja1!A:C,3,)</f>
        <v>19.8</v>
      </c>
      <c r="K11" s="9">
        <f t="shared" si="0"/>
        <v>0.22</v>
      </c>
    </row>
    <row r="12" spans="1:27" ht="14.5" x14ac:dyDescent="0.35">
      <c r="A12" s="14">
        <v>11</v>
      </c>
      <c r="B12" s="6" t="s">
        <v>73</v>
      </c>
      <c r="C12" s="7">
        <v>45930</v>
      </c>
      <c r="D12" s="14">
        <v>722</v>
      </c>
      <c r="E12" s="6">
        <v>2</v>
      </c>
      <c r="F12" s="8">
        <v>0.33750000000000002</v>
      </c>
      <c r="G12" s="14" t="s">
        <v>84</v>
      </c>
      <c r="H12" s="14">
        <v>2</v>
      </c>
      <c r="I12" s="18">
        <f>VLOOKUP(E12,Hoja1!E:F,2,)</f>
        <v>90</v>
      </c>
      <c r="J12" s="6">
        <f>VLOOKUP(H12,Hoja1!A:C,3,)</f>
        <v>27</v>
      </c>
      <c r="K12" s="9">
        <f t="shared" si="0"/>
        <v>0.3</v>
      </c>
    </row>
    <row r="13" spans="1:27" ht="14.5" x14ac:dyDescent="0.35">
      <c r="A13" s="14">
        <v>12</v>
      </c>
      <c r="B13" s="6" t="s">
        <v>73</v>
      </c>
      <c r="C13" s="7">
        <v>45930</v>
      </c>
      <c r="D13" s="14">
        <v>722</v>
      </c>
      <c r="E13" s="6">
        <v>2</v>
      </c>
      <c r="F13" s="8">
        <v>0.34583333333333299</v>
      </c>
      <c r="G13" s="14" t="s">
        <v>85</v>
      </c>
      <c r="H13" s="14" t="s">
        <v>40</v>
      </c>
      <c r="I13" s="18">
        <f>VLOOKUP(E13,Hoja1!E:F,2,)</f>
        <v>90</v>
      </c>
      <c r="J13" s="6">
        <f>VLOOKUP(H13,Hoja1!A:C,3,)</f>
        <v>9</v>
      </c>
      <c r="K13" s="9">
        <f t="shared" si="0"/>
        <v>0.1</v>
      </c>
    </row>
    <row r="14" spans="1:27" ht="14.5" x14ac:dyDescent="0.35">
      <c r="A14" s="14">
        <v>13</v>
      </c>
      <c r="B14" s="6" t="s">
        <v>73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86</v>
      </c>
      <c r="H14" s="14" t="s">
        <v>36</v>
      </c>
      <c r="I14" s="18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64.8</v>
      </c>
      <c r="P23" s="9">
        <f>S2</f>
        <v>0.18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127.8</v>
      </c>
      <c r="P24" s="9">
        <f>S3</f>
        <v>0.47333333333333333</v>
      </c>
    </row>
    <row r="25" spans="4:16" ht="14.5" x14ac:dyDescent="0.35">
      <c r="D25" s="1"/>
      <c r="E25" s="1"/>
      <c r="F25" s="21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93.6</v>
      </c>
      <c r="P25" s="9">
        <f>S4</f>
        <v>0.34666666666666662</v>
      </c>
    </row>
    <row r="26" spans="4:16" ht="14.5" x14ac:dyDescent="0.35">
      <c r="D26" s="1"/>
      <c r="E26" s="1"/>
      <c r="F26" s="21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55.8</v>
      </c>
      <c r="P26" s="9">
        <f>S5</f>
        <v>0.20666666666666667</v>
      </c>
    </row>
    <row r="27" spans="4:16" ht="14.5" x14ac:dyDescent="0.35">
      <c r="D27" s="1"/>
      <c r="E27" s="1"/>
      <c r="F27" s="21"/>
      <c r="G27" s="1"/>
      <c r="H27" s="1"/>
      <c r="I27" s="1"/>
      <c r="J27" s="1"/>
      <c r="K27" s="1"/>
    </row>
    <row r="28" spans="4:16" ht="14.5" x14ac:dyDescent="0.35">
      <c r="D28" s="1"/>
      <c r="E28" s="1"/>
      <c r="F28" s="21"/>
      <c r="G28" s="1"/>
      <c r="H28" s="1"/>
      <c r="I28" s="1"/>
      <c r="J28" s="1"/>
      <c r="K28" s="1"/>
    </row>
    <row r="29" spans="4:16" ht="14.5" x14ac:dyDescent="0.35">
      <c r="D29" s="1"/>
      <c r="E29" s="1"/>
      <c r="F29" s="21"/>
      <c r="G29" s="1"/>
      <c r="H29" s="1"/>
      <c r="I29" s="1"/>
      <c r="J29" s="1"/>
      <c r="K29" s="1"/>
    </row>
    <row r="30" spans="4:16" ht="14.5" x14ac:dyDescent="0.35">
      <c r="D30" s="1"/>
      <c r="E30" s="1"/>
      <c r="F30" s="21"/>
      <c r="G30" s="1"/>
      <c r="H30" s="1"/>
      <c r="I30" s="1"/>
      <c r="J30" s="1"/>
      <c r="K30" s="1"/>
    </row>
    <row r="31" spans="4:16" ht="14.5" x14ac:dyDescent="0.35">
      <c r="D31" s="1"/>
      <c r="E31" s="1"/>
      <c r="F31" s="21"/>
      <c r="G31" s="1"/>
      <c r="H31" s="1"/>
      <c r="I31" s="1"/>
      <c r="J31" s="1"/>
      <c r="K31" s="1"/>
    </row>
    <row r="32" spans="4:16" ht="14.5" x14ac:dyDescent="0.35">
      <c r="D32" s="1"/>
      <c r="E32" s="1"/>
      <c r="F32" s="21"/>
      <c r="G32" s="1"/>
      <c r="H32" s="1"/>
      <c r="I32" s="1"/>
      <c r="J32" s="1"/>
      <c r="K32" s="1"/>
    </row>
    <row r="33" spans="4:11" ht="14.5" x14ac:dyDescent="0.35">
      <c r="D33" s="1"/>
      <c r="E33" s="1"/>
      <c r="F33" s="21"/>
      <c r="G33" s="1"/>
      <c r="H33" s="1"/>
      <c r="I33" s="1"/>
      <c r="J33" s="1"/>
      <c r="K33" s="1"/>
    </row>
    <row r="34" spans="4:11" ht="14.5" x14ac:dyDescent="0.35">
      <c r="D34" s="1"/>
      <c r="E34" s="1"/>
      <c r="F34" s="21"/>
      <c r="G34" s="1"/>
      <c r="H34" s="1"/>
      <c r="I34" s="1"/>
      <c r="J34" s="1"/>
      <c r="K34" s="1"/>
    </row>
    <row r="35" spans="4:11" ht="14.5" x14ac:dyDescent="0.35">
      <c r="D35" s="1"/>
      <c r="E35" s="1"/>
      <c r="F35" s="21"/>
      <c r="G35" s="1"/>
      <c r="H35" s="1"/>
      <c r="I35" s="1"/>
      <c r="J35" s="1"/>
      <c r="K35" s="1"/>
    </row>
    <row r="36" spans="4:11" ht="14.5" x14ac:dyDescent="0.35">
      <c r="D36" s="1"/>
      <c r="E36" s="1"/>
      <c r="F36" s="21"/>
      <c r="G36" s="1"/>
      <c r="H36" s="1"/>
      <c r="I36" s="1"/>
      <c r="J36" s="1"/>
      <c r="K36" s="1"/>
    </row>
    <row r="37" spans="4:11" ht="14.5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5" customHeight="1" x14ac:dyDescent="0.35"/>
  <cols>
    <col min="1" max="1" width="3.453125" customWidth="1"/>
    <col min="2" max="2" width="22.453125" customWidth="1"/>
    <col min="3" max="3" width="13.1796875" customWidth="1"/>
    <col min="5" max="5" width="11.7265625" customWidth="1"/>
    <col min="6" max="6" width="7.81640625" customWidth="1"/>
    <col min="7" max="7" width="19" customWidth="1"/>
    <col min="8" max="8" width="14.453125" customWidth="1"/>
    <col min="9" max="11" width="15.54296875" customWidth="1"/>
    <col min="13" max="14" width="14" customWidth="1"/>
    <col min="15" max="15" width="14.453125" style="1" customWidth="1"/>
    <col min="16" max="17" width="12" style="1" customWidth="1"/>
    <col min="18" max="18" width="11.453125" style="1"/>
    <col min="20" max="20" width="6.54296875" customWidth="1"/>
    <col min="21" max="21" width="12.7265625" customWidth="1"/>
  </cols>
  <sheetData>
    <row r="1" spans="1:27" ht="15.5" x14ac:dyDescent="0.35">
      <c r="A1" s="14"/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5">
        <v>1</v>
      </c>
      <c r="R1" s="4" t="s">
        <v>15</v>
      </c>
      <c r="S1" s="4" t="s">
        <v>16</v>
      </c>
      <c r="U1" s="4" t="s">
        <v>11</v>
      </c>
      <c r="V1" s="4" t="s">
        <v>12</v>
      </c>
      <c r="W1" s="4" t="s">
        <v>13</v>
      </c>
      <c r="X1" s="4" t="s">
        <v>14</v>
      </c>
      <c r="Y1" s="5">
        <v>1</v>
      </c>
      <c r="Z1" s="4" t="s">
        <v>15</v>
      </c>
      <c r="AA1" s="4" t="s">
        <v>16</v>
      </c>
    </row>
    <row r="2" spans="1:27" ht="14.5" x14ac:dyDescent="0.35">
      <c r="A2" s="14">
        <v>1</v>
      </c>
      <c r="B2" s="6" t="s">
        <v>87</v>
      </c>
      <c r="C2" s="7">
        <v>45930</v>
      </c>
      <c r="D2" s="6">
        <v>722</v>
      </c>
      <c r="E2" s="6">
        <v>2</v>
      </c>
      <c r="F2" s="8">
        <v>0.27361111111111103</v>
      </c>
      <c r="G2" s="6" t="s">
        <v>74</v>
      </c>
      <c r="H2" s="6" t="s">
        <v>36</v>
      </c>
      <c r="I2" s="17">
        <f>VLOOKUP(E2,Hoja1!E:F,2,)</f>
        <v>90</v>
      </c>
      <c r="J2" s="6">
        <f>VLOOKUP(H2,Hoja1!A:C,3,)</f>
        <v>19.8</v>
      </c>
      <c r="K2" s="9">
        <f t="shared" ref="K2:K14" si="0">J2/I2</f>
        <v>0.22</v>
      </c>
      <c r="M2" s="6" t="s">
        <v>21</v>
      </c>
      <c r="N2" s="6" t="e">
        <f>SUM(#REF!)</f>
        <v>#REF!</v>
      </c>
      <c r="O2" s="6">
        <f>SUM(I2:I5)</f>
        <v>360</v>
      </c>
      <c r="P2" s="6">
        <f>SUM(J2:J5)</f>
        <v>86.4</v>
      </c>
      <c r="Q2" s="9">
        <v>1</v>
      </c>
      <c r="R2" s="10">
        <v>0.85</v>
      </c>
      <c r="S2" s="10">
        <f>P2/O2</f>
        <v>0.24000000000000002</v>
      </c>
      <c r="U2" s="6" t="s">
        <v>22</v>
      </c>
      <c r="V2" s="6" t="e">
        <f t="shared" ref="V2:X4" si="1">SUM(N2:N3)</f>
        <v>#REF!</v>
      </c>
      <c r="W2" s="6">
        <f t="shared" si="1"/>
        <v>630</v>
      </c>
      <c r="X2" s="6">
        <f t="shared" si="1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ht="14.5" x14ac:dyDescent="0.35">
      <c r="A3" s="14">
        <v>2</v>
      </c>
      <c r="B3" s="6" t="s">
        <v>87</v>
      </c>
      <c r="C3" s="7">
        <v>45930</v>
      </c>
      <c r="D3" s="6">
        <v>722</v>
      </c>
      <c r="E3" s="6">
        <v>2</v>
      </c>
      <c r="F3" s="8">
        <v>0.27777777777777801</v>
      </c>
      <c r="G3" s="6" t="s">
        <v>75</v>
      </c>
      <c r="H3" s="6" t="s">
        <v>36</v>
      </c>
      <c r="I3" s="17">
        <f>VLOOKUP(E3,Hoja1!E:F,2,)</f>
        <v>90</v>
      </c>
      <c r="J3" s="6">
        <f>VLOOKUP(H3,Hoja1!A:C,3,)</f>
        <v>19.8</v>
      </c>
      <c r="K3" s="9">
        <f t="shared" si="0"/>
        <v>0.22</v>
      </c>
      <c r="M3" s="6" t="s">
        <v>24</v>
      </c>
      <c r="N3" s="6" t="e">
        <f>SUM(#REF!)</f>
        <v>#REF!</v>
      </c>
      <c r="O3" s="6">
        <f>SUM(I6:I8)</f>
        <v>270</v>
      </c>
      <c r="P3" s="6">
        <f>SUM(J6:J8)</f>
        <v>73.8</v>
      </c>
      <c r="Q3" s="9">
        <v>1</v>
      </c>
      <c r="R3" s="10">
        <v>0.85</v>
      </c>
      <c r="S3" s="10">
        <f>P3/O3</f>
        <v>0.27333333333333332</v>
      </c>
      <c r="U3" s="6" t="s">
        <v>25</v>
      </c>
      <c r="V3" s="6" t="e">
        <f t="shared" si="1"/>
        <v>#REF!</v>
      </c>
      <c r="W3" s="6">
        <f t="shared" si="1"/>
        <v>540</v>
      </c>
      <c r="X3" s="6">
        <f t="shared" si="1"/>
        <v>174.6</v>
      </c>
      <c r="Y3" s="9">
        <v>1</v>
      </c>
      <c r="Z3" s="10">
        <v>0.85</v>
      </c>
      <c r="AA3" s="11">
        <f>(X3/W3)</f>
        <v>0.32333333333333331</v>
      </c>
    </row>
    <row r="4" spans="1:27" ht="14.5" x14ac:dyDescent="0.35">
      <c r="A4" s="14">
        <v>3</v>
      </c>
      <c r="B4" s="6" t="s">
        <v>87</v>
      </c>
      <c r="C4" s="7">
        <v>45930</v>
      </c>
      <c r="D4" s="6">
        <v>722</v>
      </c>
      <c r="E4" s="6">
        <v>2</v>
      </c>
      <c r="F4" s="8">
        <v>0.28263888888888899</v>
      </c>
      <c r="G4" s="6" t="s">
        <v>76</v>
      </c>
      <c r="H4" s="6" t="s">
        <v>36</v>
      </c>
      <c r="I4" s="17">
        <f>VLOOKUP(E4,Hoja1!E:F,2,)</f>
        <v>90</v>
      </c>
      <c r="J4" s="6">
        <f>VLOOKUP(H4,Hoja1!A:C,3,)</f>
        <v>19.8</v>
      </c>
      <c r="K4" s="9">
        <f t="shared" si="0"/>
        <v>0.22</v>
      </c>
      <c r="M4" s="6" t="s">
        <v>27</v>
      </c>
      <c r="N4" s="6" t="e">
        <f>SUM(#REF!)</f>
        <v>#REF!</v>
      </c>
      <c r="O4" s="6">
        <f>SUM(I9:I11)</f>
        <v>270</v>
      </c>
      <c r="P4" s="6">
        <f>SUM(J9:J11)</f>
        <v>100.8</v>
      </c>
      <c r="Q4" s="9">
        <v>1</v>
      </c>
      <c r="R4" s="10">
        <v>0.85</v>
      </c>
      <c r="S4" s="10">
        <f>P4/O4</f>
        <v>0.37333333333333335</v>
      </c>
      <c r="U4" s="6" t="s">
        <v>28</v>
      </c>
      <c r="V4" s="6" t="e">
        <f t="shared" si="1"/>
        <v>#REF!</v>
      </c>
      <c r="W4" s="6">
        <f t="shared" si="1"/>
        <v>540</v>
      </c>
      <c r="X4" s="6">
        <f t="shared" si="1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ht="14.5" x14ac:dyDescent="0.35">
      <c r="A5" s="14">
        <v>4</v>
      </c>
      <c r="B5" s="6" t="s">
        <v>87</v>
      </c>
      <c r="C5" s="7">
        <v>45930</v>
      </c>
      <c r="D5" s="6">
        <v>722</v>
      </c>
      <c r="E5" s="6">
        <v>2</v>
      </c>
      <c r="F5" s="8">
        <v>0.28888888888888897</v>
      </c>
      <c r="G5" s="6" t="s">
        <v>77</v>
      </c>
      <c r="H5" s="6">
        <v>2</v>
      </c>
      <c r="I5" s="17">
        <f>VLOOKUP(E5,Hoja1!E:F,2,)</f>
        <v>90</v>
      </c>
      <c r="J5" s="6">
        <f>VLOOKUP(H5,Hoja1!A:C,3,)</f>
        <v>27</v>
      </c>
      <c r="K5" s="9">
        <f t="shared" si="0"/>
        <v>0.3</v>
      </c>
      <c r="M5" s="6" t="s">
        <v>30</v>
      </c>
      <c r="N5" s="6" t="e">
        <f>SUM(#REF!)</f>
        <v>#REF!</v>
      </c>
      <c r="O5" s="6">
        <f>SUM(I12:I14)</f>
        <v>270</v>
      </c>
      <c r="P5" s="6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ht="14.5" x14ac:dyDescent="0.35">
      <c r="A6" s="14">
        <v>5</v>
      </c>
      <c r="B6" s="6" t="s">
        <v>87</v>
      </c>
      <c r="C6" s="7">
        <v>45930</v>
      </c>
      <c r="D6" s="6">
        <v>722</v>
      </c>
      <c r="E6" s="6">
        <v>2</v>
      </c>
      <c r="F6" s="8">
        <v>0.29375000000000001</v>
      </c>
      <c r="G6" s="6" t="s">
        <v>78</v>
      </c>
      <c r="H6" s="6">
        <v>2</v>
      </c>
      <c r="I6" s="18">
        <f>VLOOKUP(E6,Hoja1!E:F,2,)</f>
        <v>90</v>
      </c>
      <c r="J6" s="6">
        <f>VLOOKUP(H6,Hoja1!A:C,3,)</f>
        <v>27</v>
      </c>
      <c r="K6" s="9">
        <f t="shared" si="0"/>
        <v>0.3</v>
      </c>
    </row>
    <row r="7" spans="1:27" ht="14.5" x14ac:dyDescent="0.35">
      <c r="A7" s="14">
        <v>6</v>
      </c>
      <c r="B7" s="6" t="s">
        <v>87</v>
      </c>
      <c r="C7" s="7">
        <v>45930</v>
      </c>
      <c r="D7" s="6">
        <v>722</v>
      </c>
      <c r="E7" s="6">
        <v>2</v>
      </c>
      <c r="F7" s="8">
        <v>0.30138888888888898</v>
      </c>
      <c r="G7" s="6" t="s">
        <v>79</v>
      </c>
      <c r="H7" s="6">
        <v>2</v>
      </c>
      <c r="I7" s="18">
        <f>VLOOKUP(E7,Hoja1!E:F,2,)</f>
        <v>90</v>
      </c>
      <c r="J7" s="6">
        <f>VLOOKUP(H7,Hoja1!A:C,3,)</f>
        <v>27</v>
      </c>
      <c r="K7" s="9">
        <f t="shared" si="0"/>
        <v>0.3</v>
      </c>
    </row>
    <row r="8" spans="1:27" ht="14.5" x14ac:dyDescent="0.35">
      <c r="A8" s="14">
        <v>7</v>
      </c>
      <c r="B8" s="6" t="s">
        <v>87</v>
      </c>
      <c r="C8" s="7">
        <v>45930</v>
      </c>
      <c r="D8" s="6">
        <v>722</v>
      </c>
      <c r="E8" s="6">
        <v>2</v>
      </c>
      <c r="F8" s="8">
        <v>0.30763888888888902</v>
      </c>
      <c r="G8" s="6" t="s">
        <v>80</v>
      </c>
      <c r="H8" s="6" t="s">
        <v>36</v>
      </c>
      <c r="I8" s="18">
        <f>VLOOKUP(E8,Hoja1!E:F,2,)</f>
        <v>90</v>
      </c>
      <c r="J8" s="6">
        <f>VLOOKUP(H8,Hoja1!A:C,3,)</f>
        <v>19.8</v>
      </c>
      <c r="K8" s="9">
        <f t="shared" si="0"/>
        <v>0.22</v>
      </c>
    </row>
    <row r="9" spans="1:27" ht="14.5" x14ac:dyDescent="0.35">
      <c r="A9" s="14">
        <v>8</v>
      </c>
      <c r="B9" s="6" t="s">
        <v>87</v>
      </c>
      <c r="C9" s="7">
        <v>45930</v>
      </c>
      <c r="D9" s="6">
        <v>722</v>
      </c>
      <c r="E9" s="6">
        <v>2</v>
      </c>
      <c r="F9" s="8">
        <v>0.31874999999999998</v>
      </c>
      <c r="G9" s="12" t="s">
        <v>81</v>
      </c>
      <c r="H9" s="6">
        <v>3</v>
      </c>
      <c r="I9" s="17">
        <f>VLOOKUP(E9,Hoja1!E:F,2,)</f>
        <v>90</v>
      </c>
      <c r="J9" s="6">
        <f>VLOOKUP(H9,Hoja1!A:C,3,)</f>
        <v>54</v>
      </c>
      <c r="K9" s="9">
        <f t="shared" si="0"/>
        <v>0.6</v>
      </c>
    </row>
    <row r="10" spans="1:27" ht="14.5" x14ac:dyDescent="0.35">
      <c r="A10" s="14">
        <v>9</v>
      </c>
      <c r="B10" s="6" t="s">
        <v>87</v>
      </c>
      <c r="C10" s="7">
        <v>45930</v>
      </c>
      <c r="D10" s="14">
        <v>722</v>
      </c>
      <c r="E10" s="6">
        <v>2</v>
      </c>
      <c r="F10" s="8">
        <v>0.32152777777777802</v>
      </c>
      <c r="G10" s="14" t="s">
        <v>82</v>
      </c>
      <c r="H10" s="14" t="s">
        <v>36</v>
      </c>
      <c r="I10" s="17">
        <f>VLOOKUP(E10,Hoja1!E:F,2,)</f>
        <v>90</v>
      </c>
      <c r="J10" s="6">
        <f>VLOOKUP(H10,Hoja1!A:C,3,)</f>
        <v>19.8</v>
      </c>
      <c r="K10" s="9">
        <f t="shared" si="0"/>
        <v>0.22</v>
      </c>
    </row>
    <row r="11" spans="1:27" ht="14.5" x14ac:dyDescent="0.35">
      <c r="A11" s="14">
        <v>10</v>
      </c>
      <c r="B11" s="6" t="s">
        <v>87</v>
      </c>
      <c r="C11" s="7">
        <v>45930</v>
      </c>
      <c r="D11" s="14">
        <v>722</v>
      </c>
      <c r="E11" s="6">
        <v>2</v>
      </c>
      <c r="F11" s="8">
        <v>0.327777777777778</v>
      </c>
      <c r="G11" s="14" t="s">
        <v>83</v>
      </c>
      <c r="H11" s="14">
        <v>2</v>
      </c>
      <c r="I11" s="17">
        <f>VLOOKUP(E11,Hoja1!E:F,2,)</f>
        <v>90</v>
      </c>
      <c r="J11" s="6">
        <f>VLOOKUP(H11,Hoja1!A:C,3,)</f>
        <v>27</v>
      </c>
      <c r="K11" s="9">
        <f t="shared" si="0"/>
        <v>0.3</v>
      </c>
    </row>
    <row r="12" spans="1:27" ht="14.5" x14ac:dyDescent="0.35">
      <c r="A12" s="14">
        <v>11</v>
      </c>
      <c r="B12" s="6" t="s">
        <v>87</v>
      </c>
      <c r="C12" s="7">
        <v>45930</v>
      </c>
      <c r="D12" s="14">
        <v>722</v>
      </c>
      <c r="E12" s="6">
        <v>2</v>
      </c>
      <c r="F12" s="8">
        <v>0.33680555555555602</v>
      </c>
      <c r="G12" s="14" t="s">
        <v>84</v>
      </c>
      <c r="H12" s="14">
        <v>3</v>
      </c>
      <c r="I12" s="18">
        <f>VLOOKUP(E12,Hoja1!E:F,2,)</f>
        <v>90</v>
      </c>
      <c r="J12" s="6">
        <f>VLOOKUP(H12,Hoja1!A:C,3,)</f>
        <v>54</v>
      </c>
      <c r="K12" s="9">
        <f t="shared" si="0"/>
        <v>0.6</v>
      </c>
    </row>
    <row r="13" spans="1:27" ht="14.5" x14ac:dyDescent="0.35">
      <c r="A13" s="14">
        <v>12</v>
      </c>
      <c r="B13" s="6" t="s">
        <v>87</v>
      </c>
      <c r="C13" s="7">
        <v>45930</v>
      </c>
      <c r="D13" s="14">
        <v>722</v>
      </c>
      <c r="E13" s="6">
        <v>2</v>
      </c>
      <c r="F13" s="8">
        <v>0.34722222222222199</v>
      </c>
      <c r="G13" s="14" t="s">
        <v>85</v>
      </c>
      <c r="H13" s="14" t="s">
        <v>36</v>
      </c>
      <c r="I13" s="18">
        <f>VLOOKUP(E13,Hoja1!E:F,2,)</f>
        <v>90</v>
      </c>
      <c r="J13" s="6">
        <f>VLOOKUP(H13,Hoja1!A:C,3,)</f>
        <v>19.8</v>
      </c>
      <c r="K13" s="9">
        <f t="shared" si="0"/>
        <v>0.22</v>
      </c>
    </row>
    <row r="14" spans="1:27" ht="14.5" x14ac:dyDescent="0.35">
      <c r="A14" s="14">
        <v>13</v>
      </c>
      <c r="B14" s="6" t="s">
        <v>87</v>
      </c>
      <c r="C14" s="7">
        <v>45930</v>
      </c>
      <c r="D14" s="14">
        <v>722</v>
      </c>
      <c r="E14" s="6">
        <v>2</v>
      </c>
      <c r="F14" s="8">
        <v>0.35347222222222202</v>
      </c>
      <c r="G14" s="14" t="s">
        <v>86</v>
      </c>
      <c r="H14" s="14" t="s">
        <v>36</v>
      </c>
      <c r="I14" s="18">
        <f>VLOOKUP(E14,Hoja1!E:F,2,)</f>
        <v>90</v>
      </c>
      <c r="J14" s="6">
        <f>VLOOKUP(H14,Hoja1!A:C,3,)</f>
        <v>19.8</v>
      </c>
      <c r="K14" s="9">
        <f t="shared" si="0"/>
        <v>0.22</v>
      </c>
    </row>
    <row r="19" spans="4:16" ht="19.5" customHeight="1" x14ac:dyDescent="0.35"/>
    <row r="20" spans="4:16" ht="19.5" customHeight="1" x14ac:dyDescent="0.35"/>
    <row r="21" spans="4:16" ht="19.5" customHeight="1" x14ac:dyDescent="0.35"/>
    <row r="22" spans="4:16" ht="14.5" x14ac:dyDescent="0.35">
      <c r="M22" s="13" t="str">
        <f>M1</f>
        <v>Hora Movil</v>
      </c>
      <c r="N22" s="13" t="str">
        <f t="shared" ref="N22:O26" si="2">O1</f>
        <v>Cap. Ofrecida</v>
      </c>
      <c r="O22" s="13" t="str">
        <f t="shared" si="2"/>
        <v>Ocupación</v>
      </c>
      <c r="P22" s="13" t="str">
        <f>S1</f>
        <v>%Carga</v>
      </c>
    </row>
    <row r="23" spans="4:16" ht="14.5" x14ac:dyDescent="0.35">
      <c r="M23" s="6" t="str">
        <f>M2</f>
        <v>06:30 a 06:59</v>
      </c>
      <c r="N23" s="6">
        <f t="shared" si="2"/>
        <v>360</v>
      </c>
      <c r="O23" s="6">
        <f t="shared" si="2"/>
        <v>86.4</v>
      </c>
      <c r="P23" s="9">
        <f>S2</f>
        <v>0.24000000000000002</v>
      </c>
    </row>
    <row r="24" spans="4:16" ht="14.5" x14ac:dyDescent="0.35">
      <c r="M24" s="6" t="str">
        <f>M3</f>
        <v>07:00 a 07:29</v>
      </c>
      <c r="N24" s="6">
        <f t="shared" si="2"/>
        <v>270</v>
      </c>
      <c r="O24" s="6">
        <f t="shared" si="2"/>
        <v>73.8</v>
      </c>
      <c r="P24" s="9">
        <f>S3</f>
        <v>0.27333333333333332</v>
      </c>
    </row>
    <row r="25" spans="4:16" ht="14.5" x14ac:dyDescent="0.35">
      <c r="D25" s="1"/>
      <c r="E25" s="1"/>
      <c r="F25" s="21"/>
      <c r="G25" s="1"/>
      <c r="H25" s="1"/>
      <c r="I25" s="1"/>
      <c r="J25" s="1"/>
      <c r="K25" s="1"/>
      <c r="M25" s="6" t="str">
        <f>M4</f>
        <v>07:30 a 07:59</v>
      </c>
      <c r="N25" s="6">
        <f t="shared" si="2"/>
        <v>270</v>
      </c>
      <c r="O25" s="6">
        <f t="shared" si="2"/>
        <v>100.8</v>
      </c>
      <c r="P25" s="9">
        <f>S4</f>
        <v>0.37333333333333335</v>
      </c>
    </row>
    <row r="26" spans="4:16" ht="14.5" x14ac:dyDescent="0.35">
      <c r="D26" s="1"/>
      <c r="E26" s="1"/>
      <c r="F26" s="21"/>
      <c r="G26" s="1"/>
      <c r="H26" s="1"/>
      <c r="I26" s="1"/>
      <c r="J26" s="1"/>
      <c r="K26" s="1"/>
      <c r="M26" s="6" t="str">
        <f>M5</f>
        <v>08:00 a 08:29</v>
      </c>
      <c r="N26" s="6">
        <f t="shared" si="2"/>
        <v>270</v>
      </c>
      <c r="O26" s="6">
        <f t="shared" si="2"/>
        <v>93.6</v>
      </c>
      <c r="P26" s="9">
        <f>S5</f>
        <v>0.34666666666666662</v>
      </c>
    </row>
    <row r="27" spans="4:16" ht="14.5" x14ac:dyDescent="0.35">
      <c r="D27" s="1"/>
      <c r="E27" s="1"/>
      <c r="F27" s="21"/>
      <c r="G27" s="1"/>
      <c r="H27" s="1"/>
      <c r="I27" s="1"/>
      <c r="J27" s="1"/>
      <c r="K27" s="1"/>
    </row>
    <row r="28" spans="4:16" ht="14.5" x14ac:dyDescent="0.35">
      <c r="D28" s="1"/>
      <c r="E28" s="1"/>
      <c r="F28" s="21"/>
      <c r="G28" s="1"/>
      <c r="H28" s="1"/>
      <c r="I28" s="1"/>
      <c r="J28" s="1"/>
      <c r="K28" s="1"/>
    </row>
    <row r="29" spans="4:16" ht="14.5" x14ac:dyDescent="0.35">
      <c r="D29" s="1"/>
      <c r="E29" s="1"/>
      <c r="F29" s="21"/>
      <c r="G29" s="1"/>
      <c r="H29" s="1"/>
      <c r="I29" s="1"/>
      <c r="J29" s="1"/>
      <c r="K29" s="1"/>
    </row>
    <row r="30" spans="4:16" ht="14.5" x14ac:dyDescent="0.35">
      <c r="D30" s="1"/>
      <c r="E30" s="1"/>
      <c r="F30" s="21"/>
      <c r="G30" s="1"/>
      <c r="H30" s="1"/>
      <c r="I30" s="1"/>
      <c r="J30" s="1"/>
      <c r="K30" s="1"/>
    </row>
    <row r="31" spans="4:16" ht="14.5" x14ac:dyDescent="0.35">
      <c r="D31" s="1"/>
      <c r="E31" s="1"/>
      <c r="F31" s="21"/>
      <c r="G31" s="1"/>
      <c r="H31" s="1"/>
      <c r="I31" s="1"/>
      <c r="J31" s="1"/>
      <c r="K31" s="1"/>
    </row>
    <row r="32" spans="4:16" ht="14.5" x14ac:dyDescent="0.35">
      <c r="D32" s="1"/>
      <c r="E32" s="1"/>
      <c r="F32" s="21"/>
      <c r="G32" s="1"/>
      <c r="H32" s="1"/>
      <c r="I32" s="1"/>
      <c r="J32" s="1"/>
      <c r="K32" s="1"/>
    </row>
    <row r="33" spans="4:11" ht="14.5" x14ac:dyDescent="0.35">
      <c r="D33" s="1"/>
      <c r="E33" s="1"/>
      <c r="F33" s="21"/>
      <c r="G33" s="1"/>
      <c r="H33" s="1"/>
      <c r="I33" s="1"/>
      <c r="J33" s="1"/>
      <c r="K33" s="1"/>
    </row>
    <row r="34" spans="4:11" ht="14.5" x14ac:dyDescent="0.35">
      <c r="D34" s="1"/>
      <c r="E34" s="1"/>
      <c r="F34" s="21"/>
      <c r="G34" s="1"/>
      <c r="H34" s="1"/>
      <c r="I34" s="1"/>
      <c r="J34" s="1"/>
      <c r="K34" s="1"/>
    </row>
    <row r="35" spans="4:11" ht="14.5" x14ac:dyDescent="0.35">
      <c r="D35" s="1"/>
      <c r="E35" s="1"/>
      <c r="F35" s="21"/>
      <c r="G35" s="1"/>
      <c r="H35" s="1"/>
      <c r="I35" s="1"/>
      <c r="J35" s="1"/>
      <c r="K35" s="1"/>
    </row>
    <row r="36" spans="4:11" ht="14.5" x14ac:dyDescent="0.35">
      <c r="D36" s="1"/>
      <c r="E36" s="1"/>
      <c r="F36" s="21"/>
      <c r="G36" s="1"/>
      <c r="H36" s="1"/>
      <c r="I36" s="1"/>
      <c r="J36" s="1"/>
      <c r="K36" s="1"/>
    </row>
    <row r="37" spans="4:11" ht="14.5" x14ac:dyDescent="0.35">
      <c r="D37" s="1"/>
      <c r="E37" s="1"/>
      <c r="F37" s="21"/>
      <c r="G37" s="1"/>
      <c r="H37" s="1"/>
      <c r="I37" s="1"/>
      <c r="J37" s="1"/>
      <c r="K37" s="1"/>
    </row>
  </sheetData>
  <conditionalFormatting sqref="K2:K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1"/>
  <sheetViews>
    <sheetView zoomScaleNormal="100" workbookViewId="0">
      <selection activeCell="D20" sqref="D20"/>
    </sheetView>
  </sheetViews>
  <sheetFormatPr baseColWidth="10" defaultColWidth="11.453125" defaultRowHeight="15" customHeight="1" x14ac:dyDescent="0.35"/>
  <cols>
    <col min="1" max="1" width="11.453125" style="22"/>
    <col min="2" max="2" width="11.453125" style="1"/>
    <col min="3" max="3" width="10.81640625" style="1" customWidth="1"/>
    <col min="5" max="5" width="11.453125" style="1"/>
    <col min="6" max="6" width="13.54296875" style="1" customWidth="1"/>
  </cols>
  <sheetData>
    <row r="1" spans="1:6" x14ac:dyDescent="0.35">
      <c r="A1" s="14" t="s">
        <v>88</v>
      </c>
      <c r="B1" s="6" t="s">
        <v>89</v>
      </c>
      <c r="C1" s="1" t="s">
        <v>90</v>
      </c>
      <c r="E1" s="6" t="s">
        <v>91</v>
      </c>
      <c r="F1" s="6" t="s">
        <v>8</v>
      </c>
    </row>
    <row r="2" spans="1:6" x14ac:dyDescent="0.35">
      <c r="A2" s="14">
        <v>0</v>
      </c>
      <c r="B2" s="6">
        <v>0</v>
      </c>
      <c r="C2" s="6">
        <f t="shared" ref="C2:C11" si="0">D2*90</f>
        <v>0</v>
      </c>
      <c r="D2" s="23">
        <f t="shared" ref="D2:D11" si="1">B2/150</f>
        <v>0</v>
      </c>
      <c r="E2" s="6">
        <v>1</v>
      </c>
      <c r="F2" s="6">
        <v>150</v>
      </c>
    </row>
    <row r="3" spans="1:6" x14ac:dyDescent="0.35">
      <c r="A3" s="14" t="s">
        <v>40</v>
      </c>
      <c r="B3" s="6">
        <v>15</v>
      </c>
      <c r="C3" s="6">
        <f t="shared" si="0"/>
        <v>9</v>
      </c>
      <c r="D3" s="23">
        <f t="shared" si="1"/>
        <v>0.1</v>
      </c>
      <c r="E3" s="6">
        <v>2</v>
      </c>
      <c r="F3" s="6">
        <v>90</v>
      </c>
    </row>
    <row r="4" spans="1:6" x14ac:dyDescent="0.35">
      <c r="A4" s="14" t="s">
        <v>36</v>
      </c>
      <c r="B4" s="6">
        <v>33</v>
      </c>
      <c r="C4" s="6">
        <f t="shared" si="0"/>
        <v>19.8</v>
      </c>
      <c r="D4" s="23">
        <f t="shared" si="1"/>
        <v>0.22</v>
      </c>
      <c r="E4" s="6">
        <v>3</v>
      </c>
      <c r="F4" s="6">
        <v>50</v>
      </c>
    </row>
    <row r="5" spans="1:6" x14ac:dyDescent="0.35">
      <c r="A5" s="14">
        <v>2</v>
      </c>
      <c r="B5" s="6">
        <v>45</v>
      </c>
      <c r="C5" s="6">
        <f t="shared" si="0"/>
        <v>27</v>
      </c>
      <c r="D5" s="23">
        <f t="shared" si="1"/>
        <v>0.3</v>
      </c>
      <c r="E5" s="6">
        <v>4</v>
      </c>
      <c r="F5" s="6">
        <v>77</v>
      </c>
    </row>
    <row r="6" spans="1:6" x14ac:dyDescent="0.35">
      <c r="A6" s="14">
        <v>3</v>
      </c>
      <c r="B6" s="6">
        <v>90</v>
      </c>
      <c r="C6" s="6">
        <f t="shared" si="0"/>
        <v>54</v>
      </c>
      <c r="D6" s="23">
        <f t="shared" si="1"/>
        <v>0.6</v>
      </c>
      <c r="E6" s="6">
        <v>5</v>
      </c>
      <c r="F6" s="6">
        <v>77</v>
      </c>
    </row>
    <row r="7" spans="1:6" x14ac:dyDescent="0.35">
      <c r="A7" s="14" t="s">
        <v>32</v>
      </c>
      <c r="B7" s="6">
        <v>110</v>
      </c>
      <c r="C7" s="6">
        <f t="shared" si="0"/>
        <v>66</v>
      </c>
      <c r="D7" s="23">
        <f t="shared" si="1"/>
        <v>0.73333333333333328</v>
      </c>
      <c r="E7" s="6">
        <v>6</v>
      </c>
      <c r="F7" s="6">
        <v>90</v>
      </c>
    </row>
    <row r="8" spans="1:6" x14ac:dyDescent="0.35">
      <c r="A8" s="14" t="s">
        <v>20</v>
      </c>
      <c r="B8" s="6">
        <v>110</v>
      </c>
      <c r="C8" s="6">
        <f t="shared" si="0"/>
        <v>66</v>
      </c>
      <c r="D8" s="23">
        <f t="shared" si="1"/>
        <v>0.73333333333333328</v>
      </c>
    </row>
    <row r="9" spans="1:6" x14ac:dyDescent="0.35">
      <c r="A9" s="14" t="s">
        <v>92</v>
      </c>
      <c r="B9" s="6">
        <v>130</v>
      </c>
      <c r="C9" s="6">
        <f t="shared" si="0"/>
        <v>78</v>
      </c>
      <c r="D9" s="23">
        <f t="shared" si="1"/>
        <v>0.8666666666666667</v>
      </c>
    </row>
    <row r="10" spans="1:6" x14ac:dyDescent="0.35">
      <c r="A10" s="14">
        <v>5</v>
      </c>
      <c r="B10" s="6">
        <v>140</v>
      </c>
      <c r="C10" s="6">
        <f t="shared" si="0"/>
        <v>84</v>
      </c>
      <c r="D10" s="23">
        <f t="shared" si="1"/>
        <v>0.93333333333333335</v>
      </c>
    </row>
    <row r="11" spans="1:6" x14ac:dyDescent="0.35">
      <c r="A11" s="14" t="s">
        <v>93</v>
      </c>
      <c r="B11" s="6">
        <v>150</v>
      </c>
      <c r="C11" s="6">
        <f t="shared" si="0"/>
        <v>90</v>
      </c>
      <c r="D11" s="23">
        <f t="shared" si="1"/>
        <v>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A48E14-485E-4A76-ADFE-C620E786DD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3.xml><?xml version="1.0" encoding="utf-8"?>
<ds:datastoreItem xmlns:ds="http://schemas.openxmlformats.org/officeDocument/2006/customXml" ds:itemID="{8346578A-972E-45DE-8BBC-6EC7F4273A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B28 - PJ455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'B28 - PJ455'!Área_de_impresión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>1</cp:revision>
  <dcterms:created xsi:type="dcterms:W3CDTF">2023-08-07T13:34:27Z</dcterms:created>
  <dcterms:modified xsi:type="dcterms:W3CDTF">2025-11-03T23:07:48Z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